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75" yWindow="65521" windowWidth="15705" windowHeight="12255" activeTab="0"/>
  </bookViews>
  <sheets>
    <sheet name="AP 2018-2020" sheetId="1" r:id="rId1"/>
    <sheet name="Sheet1" sheetId="2" r:id="rId2"/>
    <sheet name="Sheet2" sheetId="3" r:id="rId3"/>
    <sheet name="Sheet3" sheetId="4" r:id="rId4"/>
  </sheets>
  <definedNames>
    <definedName name="_xlnm._FilterDatabase" localSheetId="0" hidden="1">'AP 2018-2020'!$A$3:$U$3</definedName>
    <definedName name="_xlnm.Print_Area" localSheetId="0">'AP 2018-2020'!$B$1:$U$322</definedName>
    <definedName name="_xlnm.Print_Titles" localSheetId="0">'AP 2018-2020'!$2:$3</definedName>
  </definedNames>
  <calcPr fullCalcOnLoad="1"/>
</workbook>
</file>

<file path=xl/sharedStrings.xml><?xml version="1.0" encoding="utf-8"?>
<sst xmlns="http://schemas.openxmlformats.org/spreadsheetml/2006/main" count="1141" uniqueCount="714">
  <si>
    <t>Lokacija</t>
  </si>
  <si>
    <t>VANJSKI IZVOR (ime)</t>
  </si>
  <si>
    <t xml:space="preserve">SC 1. </t>
  </si>
  <si>
    <t xml:space="preserve">1.1. </t>
  </si>
  <si>
    <t xml:space="preserve">1.1.1.  </t>
  </si>
  <si>
    <t xml:space="preserve">1.1.1.1. </t>
  </si>
  <si>
    <t xml:space="preserve">1.1.1.2. </t>
  </si>
  <si>
    <t xml:space="preserve">1.1.1.3. </t>
  </si>
  <si>
    <t xml:space="preserve">1.1.2. </t>
  </si>
  <si>
    <t xml:space="preserve">1.1.2.4. </t>
  </si>
  <si>
    <t xml:space="preserve">1.1.3. </t>
  </si>
  <si>
    <t xml:space="preserve">1.2. </t>
  </si>
  <si>
    <t xml:space="preserve">1.2.1. </t>
  </si>
  <si>
    <t xml:space="preserve">1.2.2. </t>
  </si>
  <si>
    <t>SC 2.</t>
  </si>
  <si>
    <t>2.1.1.</t>
  </si>
  <si>
    <t xml:space="preserve">2.1. </t>
  </si>
  <si>
    <t>2.1.2.</t>
  </si>
  <si>
    <t>SC 3.</t>
  </si>
  <si>
    <t>3.1.</t>
  </si>
  <si>
    <t>3.1.1.</t>
  </si>
  <si>
    <t>3.1.1.1.</t>
  </si>
  <si>
    <t>3.1.1.3.</t>
  </si>
  <si>
    <t>3.1.1.4.</t>
  </si>
  <si>
    <t>Naziv Cilja, Prioriteta, Mjere i Projekta</t>
  </si>
  <si>
    <t>Komentari/Obrazloženja*</t>
  </si>
  <si>
    <t>Jedinica mjere</t>
  </si>
  <si>
    <t>Pokazatelji/rezultati</t>
  </si>
  <si>
    <t>Nositelj</t>
  </si>
  <si>
    <t>Ciljana vrijednost 2018</t>
  </si>
  <si>
    <t>Ciljana vrijednost 2019</t>
  </si>
  <si>
    <t>Oznaka</t>
  </si>
  <si>
    <t>A</t>
  </si>
  <si>
    <t>Planirani rezultati po projektima (kvantificirati gdje se može kvantificirati)</t>
  </si>
  <si>
    <t>Šifra</t>
  </si>
  <si>
    <t>Ciljana vrijednost 2020</t>
  </si>
  <si>
    <t>2018-2020</t>
  </si>
  <si>
    <t>PLANIRANA SREDSTVA u razdoblju 2018-2020</t>
  </si>
  <si>
    <t>Polazna vrijednost 2017</t>
  </si>
  <si>
    <t>Razvojni projekt  1.1.1.1. Garantni fond.</t>
  </si>
  <si>
    <t>Razvojni projekt  1.1.1.2. Registar parafisklanih nameta.</t>
  </si>
  <si>
    <t>Razvojni projekt  1.1.1.3. Pravna pomoć.</t>
  </si>
  <si>
    <t>USAID, Ostali</t>
  </si>
  <si>
    <t>Razvojna mjera 1.1.1. Finansijska, institucionalna i pravna podrška malim i srednjim preduzećima.</t>
  </si>
  <si>
    <t>Prioritetni cilj: 1.1. Razviti privredu Tuzlanskog kantona realizacijom novih investicija i poticanjem sektora poduzetništva.</t>
  </si>
  <si>
    <t>Strateški cilj 1: Osigurati stabilnost i prosperitet razvoja privrede Tuzlanskog kantona (ekonomski razvoj).</t>
  </si>
  <si>
    <t xml:space="preserve">1.1.5. </t>
  </si>
  <si>
    <t xml:space="preserve">1.1.4. </t>
  </si>
  <si>
    <t xml:space="preserve">1.1.6. </t>
  </si>
  <si>
    <t xml:space="preserve">1.2.3. </t>
  </si>
  <si>
    <t xml:space="preserve">1.2.4. </t>
  </si>
  <si>
    <t xml:space="preserve">1.2.5. </t>
  </si>
  <si>
    <t xml:space="preserve">1.3. </t>
  </si>
  <si>
    <t xml:space="preserve">1.3.1. </t>
  </si>
  <si>
    <t xml:space="preserve">1.3.2. </t>
  </si>
  <si>
    <t>SC 4.</t>
  </si>
  <si>
    <t>SC 5.</t>
  </si>
  <si>
    <t>2.1.3.</t>
  </si>
  <si>
    <t xml:space="preserve">2.2. </t>
  </si>
  <si>
    <t>2.2.1.</t>
  </si>
  <si>
    <t>2.2.2.</t>
  </si>
  <si>
    <t>3.1.2.</t>
  </si>
  <si>
    <t>3.2.</t>
  </si>
  <si>
    <t>3.2.1.</t>
  </si>
  <si>
    <t>3.2.2.</t>
  </si>
  <si>
    <t>3.2.3.</t>
  </si>
  <si>
    <t>3.3.</t>
  </si>
  <si>
    <t>3.3.1.</t>
  </si>
  <si>
    <t>3.3.2.</t>
  </si>
  <si>
    <t>4.1.</t>
  </si>
  <si>
    <t>4.1.1.</t>
  </si>
  <si>
    <t>4.1.2.</t>
  </si>
  <si>
    <t>4.1.3.</t>
  </si>
  <si>
    <t>4.1.4.</t>
  </si>
  <si>
    <t>4.1.5.</t>
  </si>
  <si>
    <t>4.2.</t>
  </si>
  <si>
    <t>4.2.1.</t>
  </si>
  <si>
    <t>4.2.2.</t>
  </si>
  <si>
    <t>4.3.</t>
  </si>
  <si>
    <t>4.3.1.</t>
  </si>
  <si>
    <t>4.3.2.</t>
  </si>
  <si>
    <t>5.1.</t>
  </si>
  <si>
    <t>5.1.1.</t>
  </si>
  <si>
    <t>5.1.2.</t>
  </si>
  <si>
    <t>5.1.3.</t>
  </si>
  <si>
    <t>5.2.</t>
  </si>
  <si>
    <t>5.2.1.</t>
  </si>
  <si>
    <t>5.2.2.</t>
  </si>
  <si>
    <t>5.3.</t>
  </si>
  <si>
    <t>5.3.1.</t>
  </si>
  <si>
    <t>5.3.2.</t>
  </si>
  <si>
    <t>5.4.</t>
  </si>
  <si>
    <t>5.4.1.</t>
  </si>
  <si>
    <t>Razvojna mjera 1.1.2. Jačanje konkurentnosti malih i srednjih preduzeća i obrtnika.</t>
  </si>
  <si>
    <t xml:space="preserve">1.1.2.1. </t>
  </si>
  <si>
    <t>Razvojni projekt 1.1.2.1. Uvođenje standarda i softverskih rješenja za povećanje efikasnosti poslovanja.</t>
  </si>
  <si>
    <t xml:space="preserve">1.1.2.2. </t>
  </si>
  <si>
    <t>Razvojni projekt  1.1.2.2. Prekvalifikacija, dokvalifikacija i specijalizacija za MSP i obrtnike.</t>
  </si>
  <si>
    <t xml:space="preserve">1.1.2.3. </t>
  </si>
  <si>
    <t>Razvojni projekt 1.1.2.3. Podrška projektima koji imaju za cilj podizanje poduzetničkog duha na Tuzlanskom kantonu.</t>
  </si>
  <si>
    <t>Razvojni projekt 1.1.2.4. Formiranje obrtničkih (zanatskih, trgovačkih i ugostiteljskih) zadruga ili klastera.</t>
  </si>
  <si>
    <t>1.1.2.5.</t>
  </si>
  <si>
    <t xml:space="preserve">Razvojni projekt 1.1.2.5. Podršku razvoju preduzeća korištenjem mehanizama koncesije i  javno-privatnog partnerstva </t>
  </si>
  <si>
    <t>Ministarstvo razvoja i poduzetništva TK; Privredna i Obrtnička komora TK; Univerzitet u Tuzli (Ekonomski fakultet);</t>
  </si>
  <si>
    <t>Ministarstvo razvoja i poduzetništva TK; Udruženje za razvoj NERDA; Privredna i obrtnička komora TK; Udruženja za razvoj poduzetništva i obrtništva;</t>
  </si>
  <si>
    <t>Privreda</t>
  </si>
  <si>
    <t>TK</t>
  </si>
  <si>
    <t>Razvojna mjera 1.1.3. Biznis Start-Up fond za mlade.</t>
  </si>
  <si>
    <t>Razvojna mjera 1.1.4. Podrška novim investicijama u industrijskoj proizvodnji.</t>
  </si>
  <si>
    <t>Razvojna mjera 1.1.5. Razvoj poslovne infrastrukture na području Tuzlanskog kantona.</t>
  </si>
  <si>
    <t>Ministarstvo industrije, energetike  i rudarstva TK;</t>
  </si>
  <si>
    <t>Ministarstvo razvoja i poduzetništva TK;</t>
  </si>
  <si>
    <t>Povećati vrijednost ostvarenih domaćih i stranih investicija za 10% u odnosu na prosjek 2009.-2013. godina.</t>
  </si>
  <si>
    <t>Povećati konkurentnost i kapacitete najmanje 700 preduzeća/obrta.</t>
  </si>
  <si>
    <t>Do 2020. godine:</t>
  </si>
  <si>
    <t>najmanje 2,5 miliona KM operativno za funkcionisanje Garantnog fonda;</t>
  </si>
  <si>
    <t>uspostavljen registar parafiskalnih nameta i ostvaren konkretan pozitivan uticaj na 15 parafiskalnih nameta;</t>
  </si>
  <si>
    <t xml:space="preserve">100 MSP-a i/ili obrtnika ostvarilo besplatnu pravnu pomoć </t>
  </si>
  <si>
    <t xml:space="preserve">za najmanje 25 korisnika MSP/obrtnika omogućiti uvođenje/obnavljanje ISO/IEC standarda, energetskih standarda, osiguranje CE znaka i softverskih rješenja za unaprjeđenje poslovanja, </t>
  </si>
  <si>
    <t>za najmanje 10 korisnika MSP/obrtnika omogućiti subvenciju troškova za prekvalifikaciju/dokvalifikaciju/ specijalizaciju MSP-a i obrta,</t>
  </si>
  <si>
    <t xml:space="preserve">omogućiti učešće i promociju MSP-a/obrtnika na najmanje 2 sajma/slične manifestacije, </t>
  </si>
  <si>
    <t>podržano najmanje 50 privrednih društava koja realizuju nove investicije u industriji,</t>
  </si>
  <si>
    <t>osigurano zapošljavanje najmanje 150 osoba u oblasti industrijske proizvodnje.</t>
  </si>
  <si>
    <t xml:space="preserve">za najmanje 20 mladih ljudi omogućiti finansijska (grant i subvencionirana kreditna sredstva) sredstva za pokretanje poslovnog poduhvata, uz 100%-tnu garanciju i subvencioniranu kamatnu stopu od 0%,                                               unaprijediti poduzetničke vještine i osigurati mentorsku podršku kod najmanje 200 mladih ljudi sa područja TK, </t>
  </si>
  <si>
    <t>unaprijediti poduzetničke vještine i osigurati mentorsku podršku kod najmanje 200 mladih ljudi sa područja TK,  uspostaviti bazu mentora iz oblasti poduzetništva, sa najmanje 10 mentora, eksperata iz prakse.</t>
  </si>
  <si>
    <t xml:space="preserve">1.1.5.2. </t>
  </si>
  <si>
    <t>Razvojni projekt 1.1.5.2. Uspostava funkcionalne poslovne zone „Kreka Sjever“ Tuzla.</t>
  </si>
  <si>
    <t xml:space="preserve">1.1.5.3. </t>
  </si>
  <si>
    <t>Razvojni projekt 1.1.5.3. Uspostava Centara za podršku poduzetništvu s poslovnim inkubatorima uz proširenje kapaciteta postojećeg tehnološkog centra MTTC</t>
  </si>
  <si>
    <t xml:space="preserve">1.1.5.4. </t>
  </si>
  <si>
    <t xml:space="preserve">Razvojni projekt 1.1.5. Izgradnja poslovne zone "Brezje" Srebrenik </t>
  </si>
  <si>
    <t xml:space="preserve">1.1.5.5. </t>
  </si>
  <si>
    <t>Razvojni projekt 1.1.5.5. Projekti izgradnje u infrastrukturama Vukovije Gornje 3 zone, Petrovačko polje, Krušik 2 zone, Tojšići, Kalesija grad, Ćeteništa, Memići 2 zone.</t>
  </si>
  <si>
    <t xml:space="preserve">1.1.5.6. </t>
  </si>
  <si>
    <t>Razvojni projekt 1.1.5.6. Izgradnja infrastrukture sa ciljem unapređenja otkupa voća i povrća- hladnjača</t>
  </si>
  <si>
    <t>Tuzla</t>
  </si>
  <si>
    <t>uspostavljena i operativna funkcionalna poslovna zona „Kreka Sjever“ Tuzla za 30-ak MSP-a,</t>
  </si>
  <si>
    <t>Gračanica</t>
  </si>
  <si>
    <t xml:space="preserve">značajno prošireni kapaciteti postojećeg Centra naprednih tehnologija MTTC Gračanica. </t>
  </si>
  <si>
    <t>Srebrenik</t>
  </si>
  <si>
    <t>Kalesija</t>
  </si>
  <si>
    <t>Najmanje po 1 novo preduzeće započelo rad u svakoj uređenoj poslovnoj zoni od 2017 do 2022.godine</t>
  </si>
  <si>
    <t>Povećan udio poljoprivrednih proizvoda koji se uspješno plasira na tržištu za 30 % u 2022.godini u odnosu na 2017.</t>
  </si>
  <si>
    <t>Udruženje za razvoj NERDA; Grad Tuzla; Općina Srebrenik; Općina Kalesija;</t>
  </si>
  <si>
    <t xml:space="preserve">1.1.6.1. </t>
  </si>
  <si>
    <t>Razvojni projekt 1.1.6.1. Razvoj i promocija specifičnih oblika turizma.</t>
  </si>
  <si>
    <t xml:space="preserve">1.1.6.2. </t>
  </si>
  <si>
    <t>Razvojni projekt 1.1.6.2. Revitalizaciju kompleksa Stari Grad Srebrenik.</t>
  </si>
  <si>
    <t xml:space="preserve">1.1.6.3. </t>
  </si>
  <si>
    <t>Razvojni projekt 1.1.6.3. Očuvanje starih i umjetničkih zanata u svrhu razvoj turizma.</t>
  </si>
  <si>
    <t xml:space="preserve">1.1.6.4. </t>
  </si>
  <si>
    <t>Razvojni projekt  1.1.6.4. Razvoj i promocija specifičnih oblika turizma.-Izgradnja uzgajališta za divljač u općini Doboj Istok</t>
  </si>
  <si>
    <t>Razvojna mjera 1.1.6. Razvoj turističke ponude na području Tuzlanskog kantona.</t>
  </si>
  <si>
    <t>Lovačko društvo “Fazanka i općina Doboj Istok</t>
  </si>
  <si>
    <t>Doboj Istok</t>
  </si>
  <si>
    <t>Turizam</t>
  </si>
  <si>
    <t>Do 2020. godine osigurana proizvodnja divljači u inkubatorskoj stanici od 3.500  grla na godišnjem nivou i povećan broj divljači u lovištima za 30%</t>
  </si>
  <si>
    <t>Do 2020. godine revitaliziran kompleks Stari Grad u Srebrenik kroz izgradnju najmanje 3 objekta turističke infrastrukture (info centar, sanitarni objekti, parking i sl.).</t>
  </si>
  <si>
    <t>Ministarstvo trgovine, turizma i saobraćaja TK;  Turistička zajednica TK; Univerzitet u Tuzli;</t>
  </si>
  <si>
    <t xml:space="preserve">Povećati investicije u poljoprivredi na nivo godišnjeg prosjeka 2009.-2013. godina.  </t>
  </si>
  <si>
    <t>Ostvarene investicije u poljoprivredi u nova stalna sredstva uključujući investicije poljoprivrednih gazdinstava (princip čistih djelatnosti);</t>
  </si>
  <si>
    <t>Povećati nivo poljoprivredne proizvodnje (požnjevene površine, rodna stabla, stočni fond) za najmanje 5% u odnosu na prosjek 2009.-2013. godina.</t>
  </si>
  <si>
    <t xml:space="preserve">Prioritetni cilj 1.2. Jačati konkurentnost sektora poljoprivrede.  </t>
  </si>
  <si>
    <t>Razvojna mjera 1.2.1. Zaštite i uređenja poljoprivrednog zemljišta, okrupnjavanja zemljišnih posjeda, i uspostave politike održivog upravljanja zemljištem.</t>
  </si>
  <si>
    <t>Povećan obim  poljoprivredne proizvodnje,  povećan stepen iskorištenosti obradivih  površina, povećana plodnost zemljišta, unaprijeđeni postojeći i uspostavljeni nedostajući mehanizmi održivog upravljanja zemljišta.</t>
  </si>
  <si>
    <t>Razvojna mjera 1.2.2. Direktna plaćanja poljoprivrednim proizvođačima u  oblasti biljne  proizvodnje.</t>
  </si>
  <si>
    <t>Razvojna mjera 1.2.3. Direktna plaćanja poljoprivrednim proizvođačima u  oblasti animalne proizvodnje.</t>
  </si>
  <si>
    <t>Razvojna mjera 1.2.4. Razvoj ruralnih područja.</t>
  </si>
  <si>
    <t>Razvojna mjera 1.2.5. Opće usluge u poljoprivredi.</t>
  </si>
  <si>
    <t>Ministarstvo poljoprivrede, šumarstva i vodoprivrede TK; Federalno ministarstvo poljoprivrede, vodoprivrede i šumarstva; Općine TK;</t>
  </si>
  <si>
    <t>Poljoprivreda</t>
  </si>
  <si>
    <t>Povećan obim biljne  proizvodnje, konkurentnost i dohodak poljoprivrednih gazdinstava.</t>
  </si>
  <si>
    <t>Povećan obim  animalne  proizvodnje, konkurentnost i dohodak poljoprivrednih gazdinstava.</t>
  </si>
  <si>
    <t xml:space="preserve">Povećana konkurentnost poljoprivrednih proizvođača, te time i dohodak  povećanjem produktivnosti i kvaliteta poljoprivrednih proizvoda, marketinškom promocijom proizvoda i usluga, efikasnijim korištenjem prirodnih resursa, unaprijeđen razvoj  i očuvanje ruralnih područja i okolišnih resursa,  diverzifikacijom nepoljoprivrednih aktivnosti na poljoprivrednim gazdinstvima. </t>
  </si>
  <si>
    <t>Povećana konkurentnost poljoprivrednih proizvođača i njihov dohodak, povećanjem nivo znanja i vještina poljoprivrednih proizvođača, promocijom domaćih poljoprivredno-prehrambenih proizvoda na domaćem i inostranom tržištu, unaprjeđenjem genetskog potencijala stoke, poboljšanjem kvalitete sjemenskog i sadnog materijala, poboljšan kvalitet i zdravstvena ispravnost poljoprivredno-prehrambenih proizvoda, osiguran ekonomski opstanak gazdinstava u slučaju većih elementarnih nepogoda, zaustavljena migracija stanovništva iz ruralnih područja u gradove.</t>
  </si>
  <si>
    <t>Prioritetni cilj 1.3. Unaprijediti prometnu mrežu i povezanost Tuzlanskog kantona sa razvijenim tržištima.</t>
  </si>
  <si>
    <t>Povećati obim putničkog i teretnog saobraćaja  za 10% u odnosu na 2013. godinu.</t>
  </si>
  <si>
    <t>Razvojna mjera 1.3.1. Međunarodni aerodrom Tuzla – uspostava regionalnog cargo centra sa airparkom-I faza</t>
  </si>
  <si>
    <t>Strateški cilj 2: Uspostaviti efikasne sisteme upravljanja razvojem ljudskih potencijala i tržišta rada, u cilju povećanja zapošljavanja (društveni razvoj)</t>
  </si>
  <si>
    <t>Prioritetni cilj: 2.1. Poboljšati kvalitetu obrazovanja i naučno-istraživačkog rada</t>
  </si>
  <si>
    <t xml:space="preserve">Razvojna mjera 2.1.1. Unaprjeđenje obrazovne infrastrukture </t>
  </si>
  <si>
    <t xml:space="preserve">2.1.1.1. </t>
  </si>
  <si>
    <t>Razvojni projekt 2.1.1.1. Energetska efikasnost, utopljavanje školskog objekta JU MSŠ Čelić</t>
  </si>
  <si>
    <t xml:space="preserve">2.1.1.2. </t>
  </si>
  <si>
    <t>Razvojni projekt 2.1.1.2. Izgradnja područne škole u Devetaku.</t>
  </si>
  <si>
    <t xml:space="preserve">2.1.1.3. </t>
  </si>
  <si>
    <t>Završetak radova izgradnje područne škole Požarike, JU OŠ "Ivan G.Kovačić" Gradačac</t>
  </si>
  <si>
    <t xml:space="preserve">2.1.1.4. </t>
  </si>
  <si>
    <t>Završetak radova izgradnje područne škole Vučkovci, JU OŠ "M.K.Ljubušak" Srnice, Gradačac</t>
  </si>
  <si>
    <t xml:space="preserve">2.1.1.5. </t>
  </si>
  <si>
    <t>Završetak radova izgradnje Sale za tjelesni odgoj JU OŠ "Sjenjak" Tuzla</t>
  </si>
  <si>
    <t xml:space="preserve">2.1.1.6. </t>
  </si>
  <si>
    <t>2.1.1.7.</t>
  </si>
  <si>
    <t xml:space="preserve">Razvojni projekt 2.1.1.7.  Izgradnja III faze petogodišnje škole u Lukavica Rijeci, općina Doboj Istok
</t>
  </si>
  <si>
    <t>2.1.1.8.</t>
  </si>
  <si>
    <t>2.1.1.9.</t>
  </si>
  <si>
    <t xml:space="preserve">Razvojni projekt 2.1.1.9.  Rekonstrukcija I adaptacija školskog objekta JU Osnovne škole "Brijesnica"-Područna škola u Brijesnici Maloj dogradnja fiskulturne dvorane
</t>
  </si>
  <si>
    <t>Razvojna mjera 2.1.2. Unaprjeđenje kvaliteta programa obrazovanja na TK</t>
  </si>
  <si>
    <t xml:space="preserve">2.1.2.1. </t>
  </si>
  <si>
    <t>Razvojni projekt 2.1.2.1. Kreiranje programa cjeloživotnog učenja u funkciji jačanja konkurentnosti radne snage i povećanja broja zaposlenih u preduzećima na području Tuzlanskog kantona.</t>
  </si>
  <si>
    <t xml:space="preserve">2.1.2.2. </t>
  </si>
  <si>
    <t>Razvojni projekt 2.1.2.2. Provedba programa cjeloživotnog učenja u funkciji jačanja konkurentnosti radne snage i povećanja broja zaposlenih u preduzećima na području Tuzlanskog kantona.</t>
  </si>
  <si>
    <t xml:space="preserve">2.1.2.3. </t>
  </si>
  <si>
    <t>Razvojni projekt 2.1.2.3. Profesionalna orijentacija namijenjena djeci u završnim razredima osnovnih škola.</t>
  </si>
  <si>
    <t>Razvojna mjera 2.1.3. Podrška razvoju naučno-istraživačkih kapaciteta na području TK</t>
  </si>
  <si>
    <t xml:space="preserve">2.1.3.1. </t>
  </si>
  <si>
    <t>Razvojni projekt 2.1.3.1. Osnivanje Centra za društvena istraživanja i evaluaciju programa u okviru Univerziteta u Tuzli.</t>
  </si>
  <si>
    <t xml:space="preserve">2.1.3.2. </t>
  </si>
  <si>
    <t>Razvojni projekt 2.1.3.2. Razvoj istraživačkih kapaciteta naučnih novaka i kapaciteta fakulteta za učešće u međunarodnim naučno-istraživačkim projektima.</t>
  </si>
  <si>
    <t>Prioritetni cilj: 2.2. Jačati i razvijati inkluzivne programe zapošljavanja.</t>
  </si>
  <si>
    <t>Razvojni projekt 2.2.1.2. Program zapošljavanja i samozapošljavanja Roma.</t>
  </si>
  <si>
    <t xml:space="preserve">Razvojni projekt 2.2.1.3. Sufinansiranje zapošljavanja teško zapošljivih osoba–vaučer za posao </t>
  </si>
  <si>
    <t>Do 2017:</t>
  </si>
  <si>
    <t>Zaposleno najmanje 60 Roma se evidencije JU Služba za zapošljavanje TK, sufinansirani period 12 mjeseci</t>
  </si>
  <si>
    <t>Zaposleno najmanje 20 pripadnika Romske nacionalnosti,                                                               Do 2020:</t>
  </si>
  <si>
    <t>Zapošljavanje</t>
  </si>
  <si>
    <t>Razvojna mjera 2.2.2. Podrška zapošljavanju licima sa evidencije Službe za zapošljavanje TK.</t>
  </si>
  <si>
    <t>Do 2020:</t>
  </si>
  <si>
    <t xml:space="preserve">2.2.2.1. </t>
  </si>
  <si>
    <t>Razvojni projekt 2.2.2.1. Jačanje konkurentnosti na tržištu rada - Prvo radno iskustvo;</t>
  </si>
  <si>
    <t xml:space="preserve">2.2.2.2. </t>
  </si>
  <si>
    <t>Razvojni projekt 2.2.2.2. Sufinansiranje zapošljavanja-Periodično zapošljavanje</t>
  </si>
  <si>
    <t xml:space="preserve">2.2.2.3. </t>
  </si>
  <si>
    <t>Razvojni projekt 2.2.2.3. Program sufinansiranja samozapošljavanja START UP;</t>
  </si>
  <si>
    <t xml:space="preserve">2.2.2.4. </t>
  </si>
  <si>
    <t>Razvojni projekt 2.2.2.4. Program javnih radova;</t>
  </si>
  <si>
    <t xml:space="preserve">2.2.2.5. </t>
  </si>
  <si>
    <t>Razvojni projekt 2.2.2.5. Program pripreme za rad (obuka, stručno osposobljavanje i usavršavanje)</t>
  </si>
  <si>
    <t>Federalni zavod za zapošljavanje; JU Služba za zapošljavanje TK.</t>
  </si>
  <si>
    <t>Zaposleno najmanje 750 osoba sa evidencije Službe za zapošljavanje TK, na period  12/6 mjeseci</t>
  </si>
  <si>
    <t>Zaposleno najmanje 4200 osoba sa evidencije Službe za zapošđljavanje TK, sufinansirani period najduže 6 mjeseci</t>
  </si>
  <si>
    <t>Osnovalo vlastiti biznis najmanje 540 osoba sa evidencije JU Služba za zapošljavanje TK, sufinansirani period 12 mjeseci</t>
  </si>
  <si>
    <t>Zaposleno na period do  tri mjeseca najmanje 120 osoba sa evidencije za zapošljavanje TK</t>
  </si>
  <si>
    <t>Obučeno i zaposleno sa evidencije JU Služba za zapošljavanje najmanje 120 osoba, na period 6 mjeseci</t>
  </si>
  <si>
    <t>Strateški cilj 3: Poboljšati kvalitetu života, sigurnost i socijalnu uključenost građana i učiniti politiku socijalne zaštite pravičnom i djelotvornom</t>
  </si>
  <si>
    <t>Prioritetni cilj: 3.1. Poticati i razvijati sportsko-kulturne aktivnosti.</t>
  </si>
  <si>
    <t xml:space="preserve">Razvojna mjera 3.1.1. Unaprjeđenje sportske infrastrukture  </t>
  </si>
  <si>
    <t>Do 2020. g. za 20% povećan nivo izdvajanja iz Budžeta TK za sport i kulturu u odnosu na 2014.</t>
  </si>
  <si>
    <t>Razvojni projekt 3.1.1.1. Izgradnja sportske sale OŠ “Hamdija Kreševljakovic” Gradačac;</t>
  </si>
  <si>
    <t>3.1.1.2.</t>
  </si>
  <si>
    <t>Razvojni projekt 3.1.1.2. Izgradnja Sportske dvorane u Kladnju, Kalesiji, Brijesnici, Teočaku, Sapni i Čeliću.</t>
  </si>
  <si>
    <t>Opštine Kladanj, Gradačac, Kalesija, Doboj Istok, Teočak i Čelić;</t>
  </si>
  <si>
    <t>Gradačac</t>
  </si>
  <si>
    <t>Sport</t>
  </si>
  <si>
    <t>Izgrađena i funkcionalna sportska sala OŠ “Hamdija Kreševljaković” Gradačac,</t>
  </si>
  <si>
    <t>Razvojna mjera 3.1.2. Unaprjeđenje javne infrastrukture u oblasti kulture.</t>
  </si>
  <si>
    <t>Izgrađen i funkcionalan PKSC „Bazen“ Gračanica,</t>
  </si>
  <si>
    <t xml:space="preserve">3.1.2.1. </t>
  </si>
  <si>
    <t>Razvojni projekt 3.1.2.1. Završetak Privredno-kulturno-sportskog centra "Bazen" Gračanica;</t>
  </si>
  <si>
    <t>Prioritetni cilj: 3.2. Unaprijediti socijalnu i zdravstvenu zaštitu.</t>
  </si>
  <si>
    <t>Do 2020.g. broj smrtnih ishoda od vodećih bolesti smanjen za 15% u odnosu na 2014. godinu.</t>
  </si>
  <si>
    <t>Do 2020.g. dodatno otvorena najmanje jedna institucija ili centar za podršku socijalno ranjivim kategorijama.</t>
  </si>
  <si>
    <t>Razvojna mjera 3.2.1. Unaprjeđenje socijalne zaštite</t>
  </si>
  <si>
    <t xml:space="preserve">3.2.1.1. </t>
  </si>
  <si>
    <t xml:space="preserve">Izgradnja centra za autizam u Tuzli </t>
  </si>
  <si>
    <t xml:space="preserve">3.2.1.2. </t>
  </si>
  <si>
    <t>Razvojni projekt 3.2.1.1. Izgradnja objekta socijalnog stanovanja u Špionici i Tinji</t>
  </si>
  <si>
    <t xml:space="preserve">3.2.1.3. </t>
  </si>
  <si>
    <t xml:space="preserve">Razvojni projekt 3.2.1.1. Unapređenje položaja žena i djece, žrtava nasilja u porodici i drugih oblika nasilja/socijalna uključenost/ Poboljšanje položaja porodica sa djecom - Psihosocijalna zaštita, briga i zbrinjavanje djece i žena žrtava porodičnog nasilja -Sigurna kuća za žene i djecu žrtva nasilja </t>
  </si>
  <si>
    <t>U.G. “Vive Žene, Centri za socijalni rad sa područja TK, (13 centara), MUP TK, Tužilaštvo TK, Općinski sudovi, Zdravstvene ustanove sa područja TK</t>
  </si>
  <si>
    <t>Socijalna zaštita</t>
  </si>
  <si>
    <t>Izgrađen referentni centar za autizam kojeg koristi, najmanje 10 osoba sa autizmom.</t>
  </si>
  <si>
    <t>Osigurano socijalno stanovanje za cca 60 domaćinstava iz Srebrenika, koji su u  stanju socijalne potrebe</t>
  </si>
  <si>
    <t xml:space="preserve">Žrtve nasilja u porodici su svjesnije svojih kapaciteta i resursa potrebnih za suočavanje sa problemom nasilja u porodici, osvještene su u smislu zaštite od nasilja u porodici, spremne preuzeti aktivnosti na unapređenju svojih vještina, znanja i kapaciteta, pronalaženju zaposlenja. Imaju povjerenje u institucije i sistem zaštite. </t>
  </si>
  <si>
    <t>Razvojna mjera 3.2.2. Unaprjeđenje kvaliteta hitne medicinske pomoći na području TK</t>
  </si>
  <si>
    <t xml:space="preserve">3.2.2.1. </t>
  </si>
  <si>
    <t>Razvojni projekt 3.2.2.1. Reforma hitne medicinske pomoći;</t>
  </si>
  <si>
    <t xml:space="preserve">3.2.2.2. </t>
  </si>
  <si>
    <t>Razvojni projekt 3.2.2.2. Opremanje Centra urgentne medicine pri JZU UKC Tuzla;</t>
  </si>
  <si>
    <t xml:space="preserve">3.2.2.3. </t>
  </si>
  <si>
    <t>3.2.2.3. Izmiještanje hitne službe Doma zdravlja Srebrenik i rješavanje prostora fizijatrije</t>
  </si>
  <si>
    <t>Ministarstvo zdravstva TK; Zdravstvene ustanove primarne zdravstvene zaštite; Zavod zdravstvenog osiguranja; JZU UKC Tuzla, međunarodne institucije, Općina Srebrenik</t>
  </si>
  <si>
    <t>Zdravstvo</t>
  </si>
  <si>
    <t>Najmanje 150 osoba educirano u formiranom i opremljenom Zavodu za hitnu medicinsku pomoć TK,</t>
  </si>
  <si>
    <t>U potpunosti opremljen i obučen Centar urgentne medicine JZU UKC Tuzla.</t>
  </si>
  <si>
    <t>Premještena Hitna službe Doma zdravlja  i premješten odjel fizijatrije u novoizgrađene objekte</t>
  </si>
  <si>
    <t>Razvojna mjera 3.2.3. Prevencija i suzbijanje zaraznih  i vodećih uzroka oboljenja na TK</t>
  </si>
  <si>
    <t xml:space="preserve">3.2.3.1. </t>
  </si>
  <si>
    <t>3.2.3.1. Uspostava BSL III laboratorije;</t>
  </si>
  <si>
    <t xml:space="preserve">3.2.3.2. </t>
  </si>
  <si>
    <t>Razvojni projekt 3.2.3.2. Prevencija i suzbijanje vodećih uzroka oboljenja;</t>
  </si>
  <si>
    <t>Ministarstvo zdravstva TK; JZU UKC Tuzla; Zavod za javno zdravstvo TK; Zdravstvene ustanove na području TK; Udruženja oboljelih.</t>
  </si>
  <si>
    <t>Uspostavljena BSL III laboratorija,</t>
  </si>
  <si>
    <t>Uspostavljeni programi prevencije za pet vodećih uzroka oboljenja.</t>
  </si>
  <si>
    <t>Prioritetni cilj: 3.3. Poboljšati bezbjednost građana od prirodnih i drugih opasnosti.</t>
  </si>
  <si>
    <t>Razvojna mjera 3.3.1. Jačanje kapaciteta civilne zaštite TK</t>
  </si>
  <si>
    <t>Do 2020 g. dodatno educirano i u potpunosti opremljeno najmanje 5 kantonalanih službi  civilne zaštite.</t>
  </si>
  <si>
    <t>Do 2020.g. primjenjeno najmanje 10 preventivnih i sanacionih mjera zaštite od prirodnih i drugih opasnosti</t>
  </si>
  <si>
    <t>Kantonalna uprava civilne zaštite TK;</t>
  </si>
  <si>
    <t xml:space="preserve">3.3.1.1. </t>
  </si>
  <si>
    <t>Razvojni projekt 3.3.1.1. Opremanje i obučavanje kantonalnih službi zaštite i spašavanja;</t>
  </si>
  <si>
    <t>Civilna zaštita</t>
  </si>
  <si>
    <t>U potpunosti opremljene i obučene službe zaštite i spašavanja KUCZ,</t>
  </si>
  <si>
    <t xml:space="preserve">3.3.1.2. </t>
  </si>
  <si>
    <t>Razvojni projekt 3.3.1.2. Podizanje razine svijesti o pitanjima smanjenja rizika od katastrofa provođenjem redovite obuke službi CZ-a i edukacije stanovništva o mjerama zaštite i spašavanja.</t>
  </si>
  <si>
    <t>Izrađeni web sadržaji iz oblasti zaštite i spašavanja od prirodnih i drugih nesreća.</t>
  </si>
  <si>
    <t xml:space="preserve">3.3.1.3. </t>
  </si>
  <si>
    <t>Razvojni projekt 3.3.1.3. Ojačati cjelokupan sistem smanjenja rizika od katastrofa kroz podršku uključivanja nevladinih organizacija, privrednog sektora i znanstvenih institucija u izgradnji kapaciteta u prevenciji, pripravnosti i odgovoru na katastrofe.</t>
  </si>
  <si>
    <t>Izrađen program edukacije na temu smanjenja rizika od katastrofa.</t>
  </si>
  <si>
    <t xml:space="preserve">3.3.1.4. </t>
  </si>
  <si>
    <t>Razvojni projekt 3.3.1.4. Izgraditi osnove sistema ranog upozoravanja na području TK</t>
  </si>
  <si>
    <t xml:space="preserve">Postaviti po jednu sirenu za uzbunjivanje u svaku općinu/grad </t>
  </si>
  <si>
    <t xml:space="preserve">3.3.1.5. </t>
  </si>
  <si>
    <t xml:space="preserve">Razvojni projekt 3.3.1.5.Uvođenje GIS-a </t>
  </si>
  <si>
    <t xml:space="preserve">GIS kao moćan alat baziran na tematskom kartiranju područja, uvezan sa drugim podacima kao što su demografski, prostorno-planski, hidrografski, seizmički, klimatski, i sl. može ukazati na stepen izloženosti opasnostima i olakšati aktivnosti u fazama spašavanja i saniranja posljedica. </t>
  </si>
  <si>
    <t xml:space="preserve">3.3.1.6. </t>
  </si>
  <si>
    <t xml:space="preserve">
Razvojni projekt 3.3.1.6. Opremanje Civilne zaštite općine Doboj Istok u sektoru vatrogarstva
</t>
  </si>
  <si>
    <t>Općina Doboj Istok</t>
  </si>
  <si>
    <t xml:space="preserve">Do 2019.  godine
 funkcionalna vatrogasna jedinica te smanjeno vrijeme odziva  na pojavu opasnosti od požara za 30 % na godišnjem nivou
Do 2020.  godine
smanjena vrijednost materijalnih šteta od elementarnih i drugih većih nepogoda za 30 % , u odnosu na 2015. godinu, 
smanjen broj nesreća koje ugrožavaju život i zdravlje ljudi te dovode do velikih materijalnih šteta usljed elementarnih i drugih većih nepogoda za 50 % , u odnosu na 2015. godinu, 
te smanjena zagađenost zemljišta uzrokovanog poplavama i drugim uzrocima zagađenja za 10%  u odnosu na zabilježeno stanje u 2015. godini.
</t>
  </si>
  <si>
    <t>Razvojna mjera 3.3.2. Podrška prevenciji i sanaciji šteta nastalih uticajem prirodnih ili drugih opasnosti</t>
  </si>
  <si>
    <t xml:space="preserve">3.3.2.1. </t>
  </si>
  <si>
    <t>Razvojni projekt 3.3.2.1. Saniranje dijela šteta nastalih djelovanjem prirodnih i drugih opasnosti;</t>
  </si>
  <si>
    <t xml:space="preserve">3.3.2.2. </t>
  </si>
  <si>
    <t>Razvojni projekt 3.3.2.2. Preventivne mjere zaštite i spašavanja</t>
  </si>
  <si>
    <t>3.3.2.2.</t>
  </si>
  <si>
    <t xml:space="preserve">Razvojni projekt 3.3.2.2. Sanacija klizišta Haskići u MZ Stanić Rijeka, općina Doboj Istok
</t>
  </si>
  <si>
    <t>U potpunosti realizovana odobrena sredstva za sanaciju šteta,</t>
  </si>
  <si>
    <t>U potpunosti realizovana odobrena sredstva za preventivne mjere zaštite i spašavanja.</t>
  </si>
  <si>
    <t>Sanirane nastale štete
Uzurpirano zemljište vraćeno prvobitnoj namjeni</t>
  </si>
  <si>
    <t>Kantonalna uprava civilne zaštite TK, Doboj Istok</t>
  </si>
  <si>
    <t>Kantonalna uprava civilne zaštite TK; Općine TK</t>
  </si>
  <si>
    <t>Strateški cilj 4: Modernizovati i učiniti ekonomski održivom javnu infrastrukturu, prvenstveno saobraćajnu, vodnu i energetsku.</t>
  </si>
  <si>
    <t>Prioritetni cilj: 4.1. Izgradnja nove i modernizacija postojeće vodne infrastrukture kako bi se zadovoljile potrebe stanovništva i privrede, te doprinijelo sigurnosti građana i zaštiti okoliša.</t>
  </si>
  <si>
    <t>Razvojna mjera 4.1.1. Izgradnja, modernizacija i unaprijeđenje ekonomske održivosti  općinskih i mjesnih sistema vodosnabdijevanja.</t>
  </si>
  <si>
    <t xml:space="preserve">Procenat stanovništva i pravnih lica priključenih na sisteme javnog vodosnabdijevanja povećan sa 50% na 60%; </t>
  </si>
  <si>
    <t>Procenat stanovništva i pravnih lica priključenih na kanalizacione sisteme povećan sa 25% na 30%;</t>
  </si>
  <si>
    <t xml:space="preserve">4.1.1.1. </t>
  </si>
  <si>
    <t xml:space="preserve">Razvojni projekt  4.1.1.1. Izgradnja novih, proširenje i modernizacija postojećih općinskih i mjesnih sistema vodosnabdijevanja, </t>
  </si>
  <si>
    <t>Ministarstvo poljoprivrede, vodoprivrede i šumarstva TK; Općine TK; Komunalna preduzeća.</t>
  </si>
  <si>
    <t>Vodna infrastruktura</t>
  </si>
  <si>
    <t xml:space="preserve">Dužina sekundarne mreže javnog vodosnabdijevanja povećana za min. 300 km </t>
  </si>
  <si>
    <t xml:space="preserve">4.1.1.2. </t>
  </si>
  <si>
    <t>Razvojni projekt  4.1.1.2. Izrada Studije za smanjenje gubitaka i Plana sanacije sekundarne vodovodne mreže;</t>
  </si>
  <si>
    <t>Prosječni gubici u sistemima javnog vodosnabdijevanja u Tuzlanskom kantonu smanjeni sa 40% na 35% ;</t>
  </si>
  <si>
    <t xml:space="preserve">4.1.1.3. </t>
  </si>
  <si>
    <t xml:space="preserve">Razvojni projekt 4.1.1.3. Materijalnim i institucionalnim jačanjem komunalnih preduzeća unaprijediti ekonomsku održivost sistema i operatera vodosnabdijevanja </t>
  </si>
  <si>
    <t>100% sistema javnog vodosnabdijevanja Tuzlanskom kantonu  čija izgradnja i rekonstrukcija se  finansira ili sufinansira iz budžetskih sredstava sa ishodovanim vodnim dozvolama.</t>
  </si>
  <si>
    <t xml:space="preserve">4.1.1.4. </t>
  </si>
  <si>
    <t>Razvojni projekt 4.1.1.4. Projekat vodosnabdijevanja područja Tinje,Općina Srebrenik</t>
  </si>
  <si>
    <t xml:space="preserve">4.1.1.5. </t>
  </si>
  <si>
    <t xml:space="preserve">
Razvojni projekt 4.1.1.5. Izgradnja areteškog bunara u Klokotnici, općina Doboj Istok
</t>
  </si>
  <si>
    <t>Do 2020. godine
 vodozahvatni bunar u Klokotnici sa prosječnim kapacitetom snabdjevanja vode od 20 l/S budu  stavljeni u funkciju
pokrivenost domaćinstava Klokotnice i susjednih naselja  općine Gračanica sa pristupom kontrolisanoj vodi za piće biti povećana na 90%.</t>
  </si>
  <si>
    <t>Razvojna mjera 4.1.2. Izgradnja, modernizacija i legalizacija općinskih i mjesnih kanalizacionih sistema, po prioritetima jedinica lokalne samouprave.</t>
  </si>
  <si>
    <t>4.1.2.1.</t>
  </si>
  <si>
    <t>Razvojni projekt 4.1.2.1. Izgradnja primarnih kolektora fekalne kanalizacije za Kalesija, Prnajvor , Miljanovci, Dubnica-Mahmutovići</t>
  </si>
  <si>
    <t>Razvojna mjera 4.1.3. Izgradnja postrojenja za prečišćavanje komunalnih otpadnih voda, po prioritetima jedinica lokalne samouprave.</t>
  </si>
  <si>
    <t>4.1.3.1.</t>
  </si>
  <si>
    <t xml:space="preserve">Razvojni projekt 4.1.3.1. Projekat izgradnje anaerobnih prečistača na području Općine Srebrenik </t>
  </si>
  <si>
    <t>Razvojna mjera 4.1.4. Izrada tehničke dokumentacije i uređenje vodotoka II. kategorije, po prioritetima jedinica lokalne samouprave.</t>
  </si>
  <si>
    <t>4.1.4.1.</t>
  </si>
  <si>
    <t>Razvojni projekt 4.1.4.1. Čišćenje i sanacija obala rijeke Kalesica, faza I</t>
  </si>
  <si>
    <t>4.1.4.2.</t>
  </si>
  <si>
    <t>Razvojni projekt 4.1.4.2. Čišćenje i sanacija obala Kalesijske rijeke, faza I</t>
  </si>
  <si>
    <t>4.1.4.3.</t>
  </si>
  <si>
    <t xml:space="preserve">Razvojni projekt 4.1.4.3. Regulacija potoka “Rijeka” na dionici magistralni put- škola MZ Brijesnica Mala, općina Doboj Istok, I faza
</t>
  </si>
  <si>
    <t>Očišćeno i sanirano korito  rijeke Kalesice u dužini od  1,0 km.</t>
  </si>
  <si>
    <t>Očišćeno i sanirano korito Kalesijske rijeke u dužini od 1,0 km.</t>
  </si>
  <si>
    <t>Do 2019 godine 
smanjene poplavljene površine za 20 %. 
Do 2020. Godine
na području općine Doboj Istok je izvršena regulacija  vodotoka magistralni put-škola Brijesnica Mala betonskim oblogama trapeznog profila dužine 195 m, širine 3 m 
smanjena vrijednost materijalnih šteta od elementarnih i drugih većih nepogoda za 30 % u odnosu na 2015. godinu,
smanjen broj nesreća koje ugrožavaju život i zdravlje ljudi te dovode do velikih materijalnih šteta usljed elementarnih i drugih većih nepogoda za 50 % u odnosu na 2015. Godinu
smanjena zagađenost zemljišta uzrokovanog poplavama i drugim uzrocima zagađenja za 10%  u odnosu na zabilježeno stanje u 2015. godini.</t>
  </si>
  <si>
    <t>Ukupna dužina vodozaštitnih objekata povećana za 10%;</t>
  </si>
  <si>
    <t>100% zaštitnih vodnih objekata u Tuzlanskom kantonu  čija izgradnja i rekonstrukcija se  finansira ili sufinansira iz budžetskih sredstava sa ishodovanim vodnim dozvolama.</t>
  </si>
  <si>
    <t>Ministarstvo poljoprivrede, vodoprivrede i šumarstva TK; Općine TK</t>
  </si>
  <si>
    <t>Dužina sekundarne zatvorene kanalizacione mreže povećana za min. 80 km</t>
  </si>
  <si>
    <t>100% sistema javne kanalizacije Tuzlanskom kantonu čija izgradnja i rekonstrukcija se  finansira ili sufinansira iz budžetskih sredstava isa ishodovanim vodnim dozvolama.</t>
  </si>
  <si>
    <t xml:space="preserve"> 5500 domaćinstava Kalesija, Prnjavor , Miljanovci, Dubnica-Mahmutovići priključeno na kanlizacionu mrežu</t>
  </si>
  <si>
    <t>Kapacitet postrojenja za tretman otpadnih voda iz naselja povećan za min 45.000 ES;</t>
  </si>
  <si>
    <t>100% postrojenja za prečišćavanje otpadnih voda Tuzlanskom kantonu  čija izgradnja i rekonstrukcija se  finansira ili sufinansira iz budžetskih sredstava sa ishodovanim vodnim dozvolama.</t>
  </si>
  <si>
    <t>Razvojna mjera 4.1.5. Sanacija brane Modrac, IV faza.</t>
  </si>
  <si>
    <t>Prioritetni cilj: 4.2.  Infrastrukturu snabdijevanja toplotnom energijom, optimizirati i prilagoditi potrebama stanovništva i privrede</t>
  </si>
  <si>
    <t>Razvojna mjera 4.2.1. Toplifikacija dijela općine Živinice.</t>
  </si>
  <si>
    <t>JP Elektroprivreda BiH; Minstarstvo prostornog uređenja i zaštite okoliša TK; Općina Živinice.</t>
  </si>
  <si>
    <t>Živinice</t>
  </si>
  <si>
    <t>Radovi predviđeni izvedbenim projektom izgradnje magistralnog vrelovoda TE Tuzla-Općina Živinice realizovani sa 100%;</t>
  </si>
  <si>
    <t>Radovi predviđeni izvedbenim projektom izgradnje sekundarne mreže u općini Živinice realizovani sa 100%.</t>
  </si>
  <si>
    <t>Razvojna mjera 4.2.2. Proširenje mreže snabdijvanja toplotnom energijom općine  Gračanica.</t>
  </si>
  <si>
    <t>Radovi predviđeni izvedbenim projektom proširenja sekundarne mreže (ugradnje toplotnih podstanica) realizovani sa 100%.</t>
  </si>
  <si>
    <t>Prioritetni cilj: 4.3.  Modernizovati saobraćajnu infrastrukturu i osigurati funkcionalno, ekonomski i okolišno održivo povezivanje sa okruženjem.</t>
  </si>
  <si>
    <t>Udio saobraćajnica višeg ranga u ukupnoj dužini cestovne mreže povećan za 15%.</t>
  </si>
  <si>
    <t>Razvojna mjera 4.3.1. Izgradnja i rekonstrukcija cestovne mreže na području Tuzlanskog kantona, po prioritetima jedinica lokalne samouprave.</t>
  </si>
  <si>
    <t xml:space="preserve">4.3.1.1. </t>
  </si>
  <si>
    <t>Razvojni projekt 4.3.1.1. Rekonstrukcija puta Kobilići-Međeđa;</t>
  </si>
  <si>
    <t>Direkcija cesta TK; Općine Sapna Teočak i Gradačac</t>
  </si>
  <si>
    <t>Sapna</t>
  </si>
  <si>
    <t>Radovi predviđeni izvedbenim projektom rekonstrukcije puta Kobilići-Međeđa realizovani sa 100%,</t>
  </si>
  <si>
    <t xml:space="preserve">4.3.1.2. </t>
  </si>
  <si>
    <t>Razvojni projekt 4.3.1.2. Rekonstrukcija i proširenje glavnog lokalnog puta u općini Teočak;</t>
  </si>
  <si>
    <t>Teočak</t>
  </si>
  <si>
    <t>Radovi predviđeni izvedbenim projektom rekonstrukcije glavnog lokalnog puta u općini Teočak realizovani sa 100%</t>
  </si>
  <si>
    <t>Banovići</t>
  </si>
  <si>
    <t>Razvojna mjera 4.3.2. Izgradnja cestovne infrastrukture za povezivanje Tuzlanskog kantona sa glavnim cestovnim koridorima.</t>
  </si>
  <si>
    <t xml:space="preserve">4.3.2.1. </t>
  </si>
  <si>
    <t xml:space="preserve">Razvojni projekt 4.3.2.1. Izgradnja regionalne saobraćajnice Tuzla – Dokanj (I, II i III faza); </t>
  </si>
  <si>
    <t>Ministarstvo trgovine, turizma i saobraćaja TK; Direkcija cesta TK; Općine Tuzla I Banovići.</t>
  </si>
  <si>
    <t>Radovi predviđeni izvedbenim projektom izgradnje saobraćajnice Tuzla-Dokanj (I, II i III faza) realizovani sa 100%,</t>
  </si>
  <si>
    <t xml:space="preserve">4.3.2.2. </t>
  </si>
  <si>
    <t>Razvojni projekt 4.3.2.2. Unaprijeđenje regionalne saobraćajnice za priključak općine Banovići na saobraćajnicu Tuzla-Žepče;</t>
  </si>
  <si>
    <t>Radovi predviđeni izvedbenim projektom saobraćajnice za priključak na saobraćajnicu Tuzla-Žepče na teritoriji općine Banovići realizovani sa 100%.</t>
  </si>
  <si>
    <t>Strateški cilj 5: Uspostaviti funkcionalan sistem zaštite okoliša i održivog upravljanja prirodnim resursima</t>
  </si>
  <si>
    <t>Prioritetni cilj: 5.1. Uspostaviti funkcionalan sistem monitoringa parametara zaštite okoliša kako bi se osiguralo praćenje i unaprjeđenje stanja okoliša</t>
  </si>
  <si>
    <t>Područje na kojem živi min. 50% stanovništva pokriveno sistemom redovnog praćenja osnovnih parametara stanja okoliša.</t>
  </si>
  <si>
    <t>Razvojna mjera 5.1.1. Proširenje postojećeg sistema monitoringa zraka, voda i zemljišta u Tuzlanskom kantonu.</t>
  </si>
  <si>
    <t xml:space="preserve">Ministarstvo prostornog uređeja i zaštite okoliša TK; Ministarstvo poljoprivrede, vodoprivrede i šumarstva TK; Agencija za vodno područje rijeke Save; </t>
  </si>
  <si>
    <t xml:space="preserve">5.1.1.1. </t>
  </si>
  <si>
    <t xml:space="preserve">Razvojni projekt 5.1.1.1. Unaprijeđenje postojećeg sistema za monitoring kvaliteta zraka. </t>
  </si>
  <si>
    <t xml:space="preserve">5.1.1.2. </t>
  </si>
  <si>
    <t>Razvojni projekt 5.1.1.2. Uspostava sistemskog monitoringa površinskih voda II kategorije u Tuzlanskom kantonu i uvezivanje sa sistemom Agencije za vodno područje rijeke Save.</t>
  </si>
  <si>
    <t xml:space="preserve">5.1.1.3. </t>
  </si>
  <si>
    <t>Razvojni projekt 5.1.1.3. Uspostava sistemskog monitoringa stanja zemljišta u saradnji sa Federalnim zavodom za agropedologiju.</t>
  </si>
  <si>
    <t>Zaštita okoliša</t>
  </si>
  <si>
    <t>Oprema i radovi predviđeni investiciono-tehničkom dokumentacijom za svaki od parametara (zrak, vode, zemljište) realizovani sa 100% ,</t>
  </si>
  <si>
    <t>Izrađeni izvještaji o monitoringu zraka, voda i zemljišta za 2020. godinu.</t>
  </si>
  <si>
    <t>Razvojna mjera 5.1.2. Inventarizacija i uspostavljanje sistema monitoringa biološke i geološke raznolikosti u Tuzlanskom kantonu.</t>
  </si>
  <si>
    <t>Razvojna mjera 5.1.3.  Izrada nedostajuće strateško-planske dokumentacije od značaja za sektor okoliša.</t>
  </si>
  <si>
    <t>Ministarstvo prostornog uređeja i zaštite okoliša TK.</t>
  </si>
  <si>
    <t>Ministarstvo prostornog uređenja i zaštite okoliša TK; Općine Teočak, Sapna, Čelić, Kalesija, Banovići.</t>
  </si>
  <si>
    <t>Donesena Odluka o imenovanju tijela za provedbu monitoringa.</t>
  </si>
  <si>
    <t>Izrađen izvještaj o monitoringu biološke i geološke raznolikosti u Tuzlanskom kantonu.</t>
  </si>
  <si>
    <t>Izrađena Strateška procjena utjecaja na okoliš (SPUO) za svu prostorno-plansku dokumentaciju TK ,</t>
  </si>
  <si>
    <t>U svih 5 općina LEAP-i usvojeni i započeta njihova provedba.</t>
  </si>
  <si>
    <t>Prioritetni cilj: 5.2.  Zaštititi okoliš smanjenjem pritisaka i uspostavljanjem održivog upravljanja prirodnim resursima</t>
  </si>
  <si>
    <t>Zone sanitarne zaštite uspostavljene za 10 novih izvorišta.</t>
  </si>
  <si>
    <t>Stepen gubitka, stepen trošenja zemljišta i unos fosfora i azota smanjeni za min. 30%.</t>
  </si>
  <si>
    <t>Uspostavljen sistem redovnog praćenja zdravstvenog stanja šuma.</t>
  </si>
  <si>
    <t>Razvojna mjera 5.2.1  Izrada elaborata i provedba mjera zaštite izvorišta u općinskim i mjesnim vodovodnim sistemima.</t>
  </si>
  <si>
    <t xml:space="preserve">5.2.1.1. </t>
  </si>
  <si>
    <t>Razvojni projekt 5.2.1.1. Uskladiti postojeće, izraditi i usvojiti nedostajuće Elaborate o zaštiti izvorišta  u skladu sa važećim pravilnikom i po prioritetima JLS.</t>
  </si>
  <si>
    <t xml:space="preserve">5.2.1.2. </t>
  </si>
  <si>
    <t>Razvojni projekt 5.2.1.2. Sprovesti tehničke mjere zaštite izvorišta po prioritetima JLS u skladu sa urađenim elaboratima, te Zakonom o vodama FBiH i podzakonskim aktima.</t>
  </si>
  <si>
    <t xml:space="preserve">Za svako izvorište u općinskim i mjesnim vodovodima za koje je podnesen zahtjev i odobreno finansiranje, izrađen Elaborat o zonama sanitarne zaštite i donesene odluke o zonama sanitarne zaštite, </t>
  </si>
  <si>
    <t>Mjere zaštite provedene za 25% izvorišta za koje su donesene odluke</t>
  </si>
  <si>
    <t>Razvojna mjera 5.2.2  Unapređenje kvaliteta zemljišta vraćanjem funkcije degradiranog zemljišta.</t>
  </si>
  <si>
    <t>Do 2018. godine:</t>
  </si>
  <si>
    <t xml:space="preserve">5.2.2.1. </t>
  </si>
  <si>
    <t>Razvojni projekt 5.2.2.1. Izraditi kartu upotrebne vrijednosti zemljišta u TK i plan saniranja ili otklanjanje oštećenja, odnosno vraćanja u funkciju oštećenog tla</t>
  </si>
  <si>
    <t xml:space="preserve">5.2.2.2. </t>
  </si>
  <si>
    <t>Razvojni projekt 5.2.2.2. Operacionalizacija pripremljenih planova unaprjeđenja kvaliteta zemljište  i vraćanja u funkciju degradiranog zemljišta</t>
  </si>
  <si>
    <t xml:space="preserve">5.2.2.3. </t>
  </si>
  <si>
    <t>Razvojni projekt 5.2.2.3. Izrada katastra klizišta TK</t>
  </si>
  <si>
    <t xml:space="preserve">5.2.2.4. </t>
  </si>
  <si>
    <t>Razvojni projekt 5.2.2.4. Izrada plana sanacije i sprječavanja nastanka klizišta</t>
  </si>
  <si>
    <t xml:space="preserve">5.2.2.5. </t>
  </si>
  <si>
    <t>Razvojni projekat 5.2.2.5. Izrada katastra klizišta TK -  Izrada katastra klizišta u općini Doboj Istok</t>
  </si>
  <si>
    <t>Ministarstvo poljoprivrede, vodoprivrede i šumarstva TK; Ministarstvo prostornog uređenja i zaštite okoliša TK; Poljoprivredni zavod TK; Općine TK.</t>
  </si>
  <si>
    <t>Izrađena Karta upotrebne vrijednosti zemljišta i Plan saniranja ili otklanjanja oštećenja</t>
  </si>
  <si>
    <t>Izrada Katastra klizišta TK i Plana sanacije,</t>
  </si>
  <si>
    <t>Sanirano 100% lokacija definisanih Odlukom o prioritetima za sanaciju za planski period do 2020. godine.</t>
  </si>
  <si>
    <t xml:space="preserve">Do 2019.godine
funkcionalan katastar klizišta i uspostavljen sistem za praćenje i izvještavanje o stanju klizišta
smanjena vrijednost materijalnih šteta od elementarnih i drugih većih nepogoda za 30 % 
Do 2020. godine
 smanjen broj nesreća koje ugrožavaju život i zdravlje ljudi te dovode do velikih materijalnih šteta usljed elementarnih i drugih većih nepogoda za 50 % u odnosu na 2015. godinu  smanjena zagađenost zemljišta uzrokovanog poplavama i drugim uzrocima zagađenja za 10% u odnosu na zabilježeno stanje u 2015. godini.
</t>
  </si>
  <si>
    <t xml:space="preserve">5.2.3. </t>
  </si>
  <si>
    <t>Razvojna mjera 5.2.3.  Analiza postojećeg stanja upravljačkih praksi u poljoprivredi, izrada i provedba Programa mjera za upravljanje zagađenjem iz poljoprivrednih aktivnosti</t>
  </si>
  <si>
    <t>Ministarstvo poljoprivrede, vodoprivrede i šumarstva TK; Poljoprivredni zavod TK.</t>
  </si>
  <si>
    <t xml:space="preserve">5.2.3.1. </t>
  </si>
  <si>
    <t xml:space="preserve">Razvojni projekt 5.2.3.1. Analiza postojećeg stanja upravljačkih praksi u poljoprivredi uključujući izračun pokazatelja o potrošnji đubriva i pesticida, te izrada odgovarajućeg programa mjera za upravljanje zagađenjem iz poljoprivrednih aktivnosti </t>
  </si>
  <si>
    <t xml:space="preserve">5.2.3.2. </t>
  </si>
  <si>
    <t>Razvojni projekt 5.2.3.2. Finansijska podrška privrednicima za implementaciju projekata čistije proizvodnje</t>
  </si>
  <si>
    <t>Izrađena Analiza postojećeg stanja upravljačkih praksi u poljoprivredi uključujući i potrošnju đubriva i pesticida,                                                   Izrađen Program mjera za upravljanje zagađenjem iz poljoprivrednih djelatnosti.</t>
  </si>
  <si>
    <t xml:space="preserve">5.2.4.  </t>
  </si>
  <si>
    <t>Razvojna mjera 5.2.4.   Uspostava redovnog praćenja i unaprijeđenje zdravstvenog stanja šuma i šumskog zemljišta.</t>
  </si>
  <si>
    <t xml:space="preserve">5.2.4.1. </t>
  </si>
  <si>
    <t>Razvojni projekt 5.2.4.1. Inventarizacija šuma i šumskog zemljišta u cilju uspostave baze podataka u GIS-u, te nabavka potrebnog softvera</t>
  </si>
  <si>
    <t xml:space="preserve">5.2.4.2. </t>
  </si>
  <si>
    <t>Razvojni projekt 5.2.4.2. Praćenje zdravstvenog stanja i devastacije šuma i šumskog zemljišta (koristeći GIS bazu)</t>
  </si>
  <si>
    <t xml:space="preserve">5.2.4.3. </t>
  </si>
  <si>
    <t>Razvojni projekt 5.2.4.3. Tehničko opremanje čuvarske službe za adekvatnije praćenje zdravstvenog stanja šuma te sistem dojava i borbe protiv požara (nabavka opreme za održavanje zdravstvenog stanja šuma, izgradnja osmatračnica, nabavka telekomunikacijske opreme, nabavka vatrogasnih vozila)</t>
  </si>
  <si>
    <t xml:space="preserve">5.2.4.4. </t>
  </si>
  <si>
    <t>Razvojni projekt 5.2.4.4. Sprovođenje mjera i aktivnosti na održavanju FSC certifikata i recertifikacije</t>
  </si>
  <si>
    <t xml:space="preserve">5.2.4.5. </t>
  </si>
  <si>
    <t>Razvojni projekt 5.2.4.5. Sufinansiranje projekata  koji se odnose na održivo upravljanje šumama</t>
  </si>
  <si>
    <t>Izrađeni Inventar šuma i šumskog zemljišta i Program razvoja šumarstva za TK,</t>
  </si>
  <si>
    <t>Izrađen Plan i izvršeno tehničko opremanje Čuvarske službe u skladu sa Prioritetima za planski period do 2020. godine,</t>
  </si>
  <si>
    <t>Izrađeni izvještaji o zdravstvenom stanju i stanju devastacije šuma i šumskog zemljišta za 2019. i 2020. godinu.</t>
  </si>
  <si>
    <t>Ministarstvo poljoprivrede, vodoprivrede i šumarstva TK; Kantonalna uprava za šumarstvo.</t>
  </si>
  <si>
    <t>Prioritetni cilj: 5.3.  Uspostaviti funkcionalan sistem upravljanja otpadom kako bi se zaštitio okoliš i zdravlje stanovništva.</t>
  </si>
  <si>
    <t>Odnos prikupljenog i proizvedenog komunalnog otpada porastao do min 80%.</t>
  </si>
  <si>
    <t>Količine selektivno prikupljenog komunalnog otpada povećane sa 17% na 30%.</t>
  </si>
  <si>
    <t>Razvojna mjera 5.3.1.   Izrada nedostajuće i harmonizacija postojeće strateško-planske dokumentacije za upravljanje otpadom.</t>
  </si>
  <si>
    <t xml:space="preserve">5.3.1.1. </t>
  </si>
  <si>
    <t>Razvojni projekt 5.3.1.1. Izrada programa povećanja obuhvata stanovništva organiziranim prikupljanjem i odvajanjem otpada;</t>
  </si>
  <si>
    <t>Razvojni projekt 5.3.1.2. Provesti i izmjene i dopune Prostornog plana TK kako bi se obezbijedio funkcionalan i ekonomski održiv razmještaj infrastrukture upravljanja otpadom.</t>
  </si>
  <si>
    <t>5.3.1.2</t>
  </si>
  <si>
    <t>Ministarstvo prostornog uređenje i zaštite okoliša TK;</t>
  </si>
  <si>
    <t>Usvojene izmjene Prostornog plana TK sa uključenim izmjenama koje se odnose na upravljanje otpadom.</t>
  </si>
  <si>
    <t>Razvojna mjera 5.3.2.   Razvoj infrastrukture za sortiranje i prikupljanje reciklažnog otpada.</t>
  </si>
  <si>
    <t>Ministarstvo prostornog uređenje i zaštite okoliša TK.</t>
  </si>
  <si>
    <t>Izrađen Program i Operativni plan proširenja infrastrukture za odvojeno sakupljanje i tretman komunalnog otpada.</t>
  </si>
  <si>
    <t xml:space="preserve">5.3.2.1.  </t>
  </si>
  <si>
    <t>Razvojni projekt 5.3.2.1. Sanacija i zatvaranje lokalne deponije komunalnog otpada ''Vis''</t>
  </si>
  <si>
    <t>Općina Kalesija</t>
  </si>
  <si>
    <t>Sanirana i zatvorena lokalna deponija komunalnog otpada ''Vis''</t>
  </si>
  <si>
    <t>Prioritetni cilj: 5.4.  Intenzivirati provedbu principa i mjera energijske efikasnosti.</t>
  </si>
  <si>
    <t>Potrošnja toplotne i električne energije u 18 identifikovanih javnih objekata smanjena za prosječno 40%.</t>
  </si>
  <si>
    <t>Potrošnja toplotne i električne energije u podržanim domaćinstvima i privrednim subjektima smanjena za prosječno 20%.</t>
  </si>
  <si>
    <t>Razvojna mjera 5.4.1. Povećanje energetske efikasnosti javnih objekata na području TK.</t>
  </si>
  <si>
    <t>Do 2017. godine:</t>
  </si>
  <si>
    <t>Ministarstvo prostornog uređenja i zaštite okoliša TK, Ministarstvo obrazovanja, nauke, kulture i sporta; Korisnici javnih objekata sa područja Tuzlanskog kantona.</t>
  </si>
  <si>
    <t>5.4.1.1.</t>
  </si>
  <si>
    <t>Razvojni projekt5.4.1.1. Povećanje energetske efikasnosti na min. 18 javnih objekata na području TK</t>
  </si>
  <si>
    <t>5.4.1.2.</t>
  </si>
  <si>
    <t>Razvojni projekt 5.4.1.2. Uvođenje institucije i edukacija energijskih menadžera u budžetskim ustanovama</t>
  </si>
  <si>
    <t>5.4.1.3.</t>
  </si>
  <si>
    <t xml:space="preserve">Razvojni projekt 5.4.1.3. Unapređenje uslova rada J.U. za predškolski odgoj i obrazovanje “Dječija radost” Doboj Istok-Utopljavanje zgrade
</t>
  </si>
  <si>
    <t>Doprinos zaštiti okoliša, Manji toplinski gubici zimi i pregrijavanje prostora ljeti, Poboljšani uslovi rada u obdaništu, Utopljavanjem zgrade objektu se produžuje životni vijek,
Uštede na energentima za grijanje.</t>
  </si>
  <si>
    <t>Radovi na provedbi mjera predviđenih elaboratima realizovani 100% Min. 200 uposlenika javnih ustanova institucija i preduzeća završilo obuku za energetske menadžere.</t>
  </si>
  <si>
    <t>5.4.2.1.</t>
  </si>
  <si>
    <t xml:space="preserve">Razvojni projekt 5.4.2.1. Finansijska podrška projektima u oblasti EE i OIE </t>
  </si>
  <si>
    <t>5.4.2.2.</t>
  </si>
  <si>
    <t>Razvojni projekt 5.4.2.2. Uvesti sistem stimulansa i destimulansa za povećanje energijske efikasnosti u domaćinstvima i privredi, kao i stimuliranje zamjene uvoznih fosilnih goriva domaćim gorivima iz obnovljivih izvora</t>
  </si>
  <si>
    <t>Min. 5.000 (1.000/god.) domaćinstava realizovalo sredstva iz programa podrške,</t>
  </si>
  <si>
    <t>Min. 500 (100/god.) poslovnih subjekata realizovalo sredstva iz programa podrške,</t>
  </si>
  <si>
    <t>Ministarstvo prostornog uređenja i zaštite okoliša TK</t>
  </si>
  <si>
    <t>provedena analiza konkurentnosti turističke ponude TK,                                                                  uspostavljeno najmanje 5 novih prepoznatljivih i kvalitetnih turističkih proizvoda TK,</t>
  </si>
  <si>
    <t>formirana komisija za ocjenu izvornost proizvoda proizvedenih na stari i tradicionalni način, i certificirano najmanje 5  proizvoda proizvedenih na stari i tradicionalni način.</t>
  </si>
  <si>
    <t>Vlada TK, Ministarstvo trgovine, turizma i saobraćaja TK; J.P. Međunarodni aerodrom Tuzla</t>
  </si>
  <si>
    <t>Vlada TK; Ministarstvo trgovine, turizma i saobraćaja TK; Vijeće Ministara BiH; Vlada Fedarcije BiH; JP “Autoceste FBiH”</t>
  </si>
  <si>
    <t>Povećanje godišnjih prihoda JP  “Međunarodni aerodrom Tuzla”;</t>
  </si>
  <si>
    <t>JP  “Međunarodni aerodrom Tuzla” ostvaruje pozitivan rezultat poslovanja u 2016., 2017., 2018., 2019. i 2020. godini.</t>
  </si>
  <si>
    <t>Angažovanje  građevinske operative na duži vremenski period kao i velikog broja građevinskih radnika kao i kapaciteta pratećih djelatnosti a koje su direktno ili indirektno povezane sa  izgradnjom autoceste.</t>
  </si>
  <si>
    <t>Povećanje obima saobraćaja u putničkom i teretnom saobraćaju.</t>
  </si>
  <si>
    <t xml:space="preserve">Smanjenje vremena putovanja robe i putnika. Smanjenje transportnih troškova i povećanje konkurentnosti.  </t>
  </si>
  <si>
    <t>Ministarstvo obrazovanja, nauke, kulture i sporta TK; Univerzitet u Tuzli; JU MSŠ Čelić;</t>
  </si>
  <si>
    <t>Završeno utopljavanje školskog objekta JU MSŠ Čelić;</t>
  </si>
  <si>
    <t>Izgrađena i funkcionalna područna škola u Devetaku;</t>
  </si>
  <si>
    <t>Izgrađen školski objekat PŠ Požarike JU OŠ "I.G.Kovačić, Gradačac</t>
  </si>
  <si>
    <t>Izgrađen školski objekat PŠ Vučkovci JU OŠ "M.K.Ljubušak" Srnice, Gradačac</t>
  </si>
  <si>
    <t>Izgrađena sala za tjelesni odgoj JU OŠ "Sjenjak" Tuzla</t>
  </si>
  <si>
    <t>Čelić;</t>
  </si>
  <si>
    <t>Obrazovanje</t>
  </si>
  <si>
    <t>Lukavac</t>
  </si>
  <si>
    <t>Do 2020. godine obezbijeđeni nastavni i prostorni preduslovi za obrazovanje 120 učenika niže uzrasti od I do V razreda i broj učenika osnovnih škola na području općine Doboj Istok biti  veći za 20% u odnosu na zabilježeno stanje u 2015. godini. Kao jedan od rezultata ovog projekta je smanjen broj saobraćajnih nezgoda učenika u polasku I odlasku iz škole.</t>
  </si>
  <si>
    <t>Poboljšani uslovi za izvođenje nastave u pomenutom objektu.
Smanjenje potrošnje energenata za zagrijavanje objekta u zimskim mjesecima.
Smanjen broj respiratornih oboljenja kod učenika za najmanje 10%.
Smanjen broj pojave zidnih gljivica za najmanje 50%.
Smanjen broj padova učenika zbog klizavih i oštećenih podova za 50%.</t>
  </si>
  <si>
    <t xml:space="preserve">Stvoreni uslovi za kvalitetniji nastavni proces
Stvoreni uslovi za kvalitetnije izvođenje nastave tjelesnog odgoja i raznih sportskih i kulturnih takmičenja 
</t>
  </si>
  <si>
    <t>Ministarstvo obrazovanja, nauke, kulture i sporta TK; Ekonomski fakultet Univerziteta u Tuzli; Obrtnička komora TK; Strukovna i opšta udruženja; Uspješni obrtnici; Osnovne škole  na prostoru TK; Pedagoški zavod TK; Srednja stručna škola za primjenu dualnosg sistema obrazovanja</t>
  </si>
  <si>
    <t>Organizovano najmanje 400 prezentacija obrtničkih zanimanja učenicima završnih razreda osnovnih škola.</t>
  </si>
  <si>
    <t>Najmanje 2 nova edukativna programa uvedena u kurikulume fakulteta;</t>
  </si>
  <si>
    <t>Ministarstvo obrazovanja, nauke, kulture i sporta TK; Univerzitet u Tuzli.</t>
  </si>
  <si>
    <t>U okviru osnovanog Centra za društvena istraživanja i evaluaciju programa provedeno najmanje 5 naučnih istraživanja i evaluirano najmanje 10 programa.                                          Angažovano 18 predstavnika naučne dijaspore za učešće na trećem ciklusu studija;</t>
  </si>
  <si>
    <t>Federalni zavod za zapošljavanje; JU Služba za zapošljavanje TK; Ministarstvo za boračka pitanja TK;</t>
  </si>
  <si>
    <t>Ministarstvo vanjske trgovine i ekonomskih odnosa  BiH; Federalno ministarstvo poljoprivrede, vodoprivrede i šumarstva; Ministarstvo poljoprivrede, vodoprivrede i šumarstva TK; JP ''Spreča'' d.d. Tuzla.</t>
  </si>
  <si>
    <t>Radovi predviđeni izvedbenim projektom realizovani sa 100%.</t>
  </si>
  <si>
    <t>Ukupna površina prostora grijanih putem sistema centralnog grijanja povećana za min. 15%.</t>
  </si>
  <si>
    <t>Vrijednost ostvarenih domaćih i stranih investicija.</t>
  </si>
  <si>
    <t>Broj podržanih preduzeća/ obrta</t>
  </si>
  <si>
    <t>0 (Prosjek 2009.-2013.)</t>
  </si>
  <si>
    <t>Brojno stanje stoke.</t>
  </si>
  <si>
    <t>279.362.000-perad i koke nosilice</t>
  </si>
  <si>
    <t>Projekcija plana finansiranja: 2018. Općina Srebrenik 100.000, 2019. TK, 100.000.FBiH 100.000. 2020. TK 100.000. FBiH 100.000.</t>
  </si>
  <si>
    <t>Plan finansiranja  od strane FMPVŠ iz sredstava namijenjenih za sanaciju šteta od poplava</t>
  </si>
  <si>
    <t>IFAD</t>
  </si>
  <si>
    <t>Projekcija plana finansiranja: Lovačko društvo 10%, općina 10%, Kantonalna ministarstva 80%</t>
  </si>
  <si>
    <t>TIKA</t>
  </si>
  <si>
    <t>Projekcija plana finansiranja: Općina Doboj Istok 20%, Nadležna kantonalna i federalna ministarstva i donator 80%</t>
  </si>
  <si>
    <t xml:space="preserve">Projekcija plana finansiranja (okvirno) 90.000 KM od čega za rekonstrukciju krova 70.000 KM  i zamjenu podova 20.000 KM. Izvori finansiranja: Vlada Tuzlanskog kantona 81.000 KM  (90%), a Općina Doboj Istok  9.000 KM  (10%)
</t>
  </si>
  <si>
    <t xml:space="preserve">Projekcija plana finansiranja: 550.000,00 KM Općina 20% Nadležna kantonalna i federalna ministarstva 80% </t>
  </si>
  <si>
    <t>USAID</t>
  </si>
  <si>
    <t>Rebalnsom budžeta za 2017.g. Dana 28.07.2017.g. Planirano je 215.000,00 KM što je za 165.000,00 KM povećano. U 2017.-g. Potpisan je Ugovor "Izvođenje radova na izgradnji objekta-sportska dvorana- u Kladnju II faza" u iznosu od 180.248,16 KM od čega je realizovano 66.113,84 KM.</t>
  </si>
  <si>
    <t>Međunarodne institucije</t>
  </si>
  <si>
    <t>Sve planirane mjere i aktivnosti se finansiraju iz namjenskih sredstava posebne naknade za zaštitu i spašavanje (vlastita budžetska sredstva).</t>
  </si>
  <si>
    <t>Projekcija plana finansiranja: 125.000,00 KM     Općina 20%, Nadležna federalna i kantonalna ministarstva 80%</t>
  </si>
  <si>
    <t>Sve planirane mjere i aktivnosti se finansiraju iz namjenskih sredstava posebne naknade za zaštitu i spašavanje</t>
  </si>
  <si>
    <t>Projekcija plana finansiranja: Za izradu neophodne tehničko projektne dokumentacije, nadzor i provođenje sanacionih mjera okvirna kalkulacija je 35.000,00 KM. Izvori financiranja/sufinanciranja:
- Općina Doboj Istok   10.500, 00 KM  ili  30 % 
- Tuzlanski kanton     24.500,00 KM  ili   70 %</t>
  </si>
  <si>
    <t xml:space="preserve">Plan finansiranja: 2018-2020.g. Kredit Saudijskog Fonda za razvoj
</t>
  </si>
  <si>
    <t>Projekcija plana finansiranja: 120.000,00 KM , Općina Doboj Istok 20%, kantonalna i federalna ministarstva 80%</t>
  </si>
  <si>
    <t>međunarodni izvori</t>
  </si>
  <si>
    <t>Plan finansiranja: 2018. Općina Srebrenik 100.000, 2019. TK 100.000 ,FBiH 100.000,međunarodni izvori   200.000    2020. FBiH 100.000. međunarodn izvori 300.000 KM</t>
  </si>
  <si>
    <t>Projekcija plana finansiranja: 185.000,00 KM , Općina Doboj Istok 20%, kantonalna i federalna ministarstva 80%</t>
  </si>
  <si>
    <t xml:space="preserve">Projekcija plana finansiranja: 50.000,00 KM Općina 20%, nadležna kantonalna i federalna ministarstva 
80%
</t>
  </si>
  <si>
    <t xml:space="preserve">Projekcija plana finansiranja: 30.000,00 KM Općina 10%, Vlada TK 90%
</t>
  </si>
  <si>
    <t>ostali</t>
  </si>
  <si>
    <t>Općine, Ostali</t>
  </si>
  <si>
    <t xml:space="preserve">za najmanje 10 udruženja/fondacije omogućiti subvenciju troškova za projekte koji imaju za cilj podizanje poduzetničkog duha na TK, formirane najmanje 2 obrtničke zadruge ili klastera; </t>
  </si>
  <si>
    <t>2.1.2.4.</t>
  </si>
  <si>
    <t>Razvojni projekt 2.1.2.4. Stipendiranje učenika za deficitarna zanimanja</t>
  </si>
  <si>
    <t>Grad Tuzla</t>
  </si>
  <si>
    <t xml:space="preserve">2.2.2.6. </t>
  </si>
  <si>
    <t xml:space="preserve">2.2.2.7. </t>
  </si>
  <si>
    <t>Razvojni projekt 2.2.2.6. Program „Aktivne mjere zapošljavanja na području Grada Tuzla“</t>
  </si>
  <si>
    <t>Razvojni projekt 3.1.1.3.  Izgradnja istočne tribine Stadiona „Tušanj“  - II faza</t>
  </si>
  <si>
    <t>Razvojni projekt 3.1.1.4.  Izgradnja sportskih igrališta na području Grada Tuzla</t>
  </si>
  <si>
    <t>Razvojni projekt 4.1.1.6. Izgradnja sistema vodosnabdijevanja naselja G. Lipnica (I faza) i naselje Pekmezije</t>
  </si>
  <si>
    <t xml:space="preserve">4.1.1.6. </t>
  </si>
  <si>
    <t>4.1.2.2.</t>
  </si>
  <si>
    <t>Razvojni projekt 4.1.2.2. Izgradnja kanalizacionog sistema u naseljima Grabovica, Simin Han, Bukinje, Solana</t>
  </si>
  <si>
    <t>4.2.3.</t>
  </si>
  <si>
    <t>Ministarstvo prostornog uređenja i zaštite okoliša TK;  Grad Tuzla</t>
  </si>
  <si>
    <t>Ministarstvo prostornog uređenja i zaštite okoliša TK; Općina Gračanica</t>
  </si>
  <si>
    <t xml:space="preserve">Razvojna mjera 4.2.3. Projekti toplifikacije i priključenja korisnika u mjesnim zajednicama Jala, Brčanska Malta, Centar, Kreka, Mosnik </t>
  </si>
  <si>
    <t>2.098.000 Budžet Grad Tuzla, 800.000 donacije</t>
  </si>
  <si>
    <t xml:space="preserve">4.3.1.4. </t>
  </si>
  <si>
    <t>Razvojni projekt 4.3.1.4. Izgradnja i sanacija cestovne infrastrukture u Gradu Tuzla</t>
  </si>
  <si>
    <t>2.472.000 Budžet Grad Tuzla, 160.000 donacije</t>
  </si>
  <si>
    <t>5.4.1.4.</t>
  </si>
  <si>
    <t>200.000 Budžet Grad Tuzla, 40.000 donacije</t>
  </si>
  <si>
    <t>Razvojni projekt 5.4.1.4. Rekonstrukcija javne rasvjete ugradnjom LED rasvjetnih tijela</t>
  </si>
  <si>
    <t>Razvojni projekt 2.2.2.7. Podrška Start-up firmama na području Grada Tuzla</t>
  </si>
  <si>
    <t>2.2.1.2</t>
  </si>
  <si>
    <t>2.2.1.3.</t>
  </si>
  <si>
    <t>Razvojna mjera 1.2.6. Uspostavljanje fonda za stimulisanje početnika u poljoprivrednoj proizvodnji i ruralnom razvoju</t>
  </si>
  <si>
    <t xml:space="preserve">1.2.6. </t>
  </si>
  <si>
    <t xml:space="preserve">Ministartvo za rad, socijalnu politiku i povratak TK,Grad Tuzla, </t>
  </si>
  <si>
    <t>Ministartvo za izbjegla i raseljena lica FBiH, Općina Srebrenik, Ministartvo za rad, socijalnu politiku i povratak TK,</t>
  </si>
  <si>
    <t xml:space="preserve">Plan finansiranja: 350.000,00 KM  Potreban budzet na godišnjem nivou  za rad Sigurne kuće- neobezbijeđeno (planom Budžeta TK predviđeno za ove namjene u 2018.godini 20.000 KM)
Vlastiti doprinos: 250 000 KM (Troškovi prostora (najma), oprema soba u sigurnoj kući, oprema kancelarija i terapijskih soba, kompjuteri, printeri itd.
vozni park 
</t>
  </si>
  <si>
    <t xml:space="preserve">U Skladu sa Strategijom razvoja TK-a, okvirna finansijska sredstva za realizaciju navedenog projekta su iznosila 1.180,00 KM. U budžetu Tuzlanskog kantona je temeljem usvojenog Elaborata o društvenoj opravdanosti izgradnje centra za 2013. godinu bilo previđeno 300.000,00 KM za ovu namjenu. Skupština Tuzlanskog kantona je prihvatila prijedlog Budžeta za ove namjene i odobrila iznos u visini od 100.000,00 KM za isplatu do kraja 2013. godine, a da se isplata preostalih 200.000,00 KM izvrši implementatoru projekta izgradnje Centra početkom 2014.godine, što je i urađeno.
Nakon izrade projektne dokumentacije, provedenih procedura i odabira izvođača, početkom februara 2015.godine, uveden je izvođač radova, na mjesto gdje je dobivena dozvola za gradnju, od strane grada Tuzla, predata potrebna dokumentacija, odnosno glavni revidirani projekat, te je na osnovu toga izgrađen objekat (depadans) koji je završen 22.06.2015.godine. Za relizaciju projekta neophodno je obezbjediti preostalih 880.000,00 KM </t>
  </si>
  <si>
    <r>
      <t xml:space="preserve">VANJSKI IZVORI </t>
    </r>
    <r>
      <rPr>
        <i/>
        <sz val="6"/>
        <color indexed="8"/>
        <rFont val="Calibri"/>
        <family val="2"/>
      </rPr>
      <t>iznos za  2018-2020</t>
    </r>
  </si>
  <si>
    <r>
      <rPr>
        <sz val="6"/>
        <color indexed="8"/>
        <rFont val="Calibri"/>
        <family val="2"/>
      </rPr>
      <t xml:space="preserve">Razvojni projekt: </t>
    </r>
    <r>
      <rPr>
        <sz val="6"/>
        <rFont val="Calibri"/>
        <family val="2"/>
      </rPr>
      <t xml:space="preserve"> 2.1.1.8.  Rekonstrukcija krova na školskom objektu i zamjena podova u učionicama J.U. Osnovna škola Klokotnica, općina Doboj Istok
</t>
    </r>
  </si>
  <si>
    <r>
      <rPr>
        <sz val="6"/>
        <color indexed="30"/>
        <rFont val="Calibri"/>
        <family val="2"/>
      </rPr>
      <t>Kladanj</t>
    </r>
    <r>
      <rPr>
        <sz val="6"/>
        <rFont val="Calibri"/>
        <family val="2"/>
      </rPr>
      <t>, Kalesija, Brijesnica, Teočak, Sapna i Čelić</t>
    </r>
  </si>
  <si>
    <r>
      <t xml:space="preserve">Izgrađeno 5 sportskih dvorana (u Kladnju, Kalesiji, Brijesnici, Teočaku, </t>
    </r>
    <r>
      <rPr>
        <sz val="6"/>
        <rFont val="Calibri"/>
        <family val="2"/>
      </rPr>
      <t>Sapni</t>
    </r>
    <r>
      <rPr>
        <sz val="6"/>
        <color indexed="8"/>
        <rFont val="Calibri"/>
        <family val="2"/>
      </rPr>
      <t xml:space="preserve"> i Čeliću).</t>
    </r>
  </si>
  <si>
    <r>
      <t>*</t>
    </r>
    <r>
      <rPr>
        <i/>
        <sz val="6"/>
        <color indexed="8"/>
        <rFont val="Calibri"/>
        <family val="2"/>
      </rPr>
      <t xml:space="preserve">Ako je projekt zamjenjen unijeti naziv novog projekta ili dodati novi projekt (za dodavanje novog projekta umetnuti novi red). </t>
    </r>
  </si>
  <si>
    <r>
      <t xml:space="preserve">Sektor </t>
    </r>
    <r>
      <rPr>
        <sz val="6"/>
        <color indexed="8"/>
        <rFont val="Calibri"/>
        <family val="2"/>
      </rPr>
      <t>(Privreda, Kultura, Socijalna zaštita, Zdravstvo, Obrazovanje, Sigurnost, Infrastruktura, Okoliš)</t>
    </r>
  </si>
  <si>
    <t>Izrađena projektna dokumentacija za Kampus univerziteta u Tuzli;  Rekonstruisana najmanje 3 nastavna objekta;</t>
  </si>
  <si>
    <t xml:space="preserve">Inicirane aktvinosti na uspostavljanju Centra za cjeloživotno obrazovanje na UNTZ     Realizirana 4 programa iz oblastni neformalnog cjeloživotnog obrazovanja u okviru LJUT 2017 sa 50 polaznika na svim programima; Izrađena strategija jačanja saradnje EF sa privredom i impementiran okrugli sto sa privrednicima; </t>
  </si>
  <si>
    <t>Uspostavljen dijalog sa nučnikom i inovatorom Edhem Čustović radi buduće saradnje</t>
  </si>
  <si>
    <t>U 2018 godini je planirana rekonstrukcija jednog objekta u Kampusu Univerziteta u Tuzli (KN - 21), na nacin da Univerzitet finansira iznos od 540.000 KM (planirano u Nacrtu Budzeta za 2018.godinu) a Turska agencija TIKA iznos od oko 800.000 KM.</t>
  </si>
  <si>
    <t>2 zaposlenika EF apsolivrala uvodni trening u EU fondove</t>
  </si>
  <si>
    <t>a</t>
  </si>
  <si>
    <t>Razvojni projekt 2.1.1.6. Izgradnja, adaptacija, opremanje i vanjsko uređenje Kampusa Univerziteta u Tuzli</t>
  </si>
  <si>
    <t>Ministarstvo za boračka pitanja TK</t>
  </si>
  <si>
    <t xml:space="preserve">2.2.2.8. </t>
  </si>
  <si>
    <t xml:space="preserve">2.2.2.9. </t>
  </si>
  <si>
    <t>Razvojni projekt 2.2.2.9. Sufinansiranje zapošljavanja iz reda branilaca i članova njihove porodice;</t>
  </si>
  <si>
    <t>Razvojni projekt 2.2.2.8. Sufinansiranje stručnog osposobljavanja bez zasnivanja radnog odnosa branilaca i članova njihove porodice;</t>
  </si>
  <si>
    <t>395 kandidata ostvarilo pravo na stručno osposobljavanje bez zasnivanja radnog odnosa</t>
  </si>
  <si>
    <t>Zaposleno najmanje 200 lica iz reda branilaca i članova njihovih porodica</t>
  </si>
  <si>
    <t>4.2.4.</t>
  </si>
  <si>
    <t>Razvojna mjera 4.2.3. Izgradnja daljinskog grijanja za gradsko i prigradsko područje Općine Banovići</t>
  </si>
  <si>
    <t>Ministarstvo prostornog uređenja i zaštite okoliša TK;  Općina Banovići</t>
  </si>
  <si>
    <t>Projekat je urađen i revidovan. Projektna vrijednost projekta je 3.530.000,00 KM za koji još nisu obezbijeđena sredstva za finansiranje.</t>
  </si>
  <si>
    <t>4.1.2.3.</t>
  </si>
  <si>
    <t>Razvojni projekt 4.1.2.3. Izgradnja kanalizacionog prečistača za područje grada Banovića</t>
  </si>
  <si>
    <t>Projekat je urađen i revidovan. Projektna vrijednost projekta je 6.456.533,58 KM za koji još nisu obezbijeđena sredstva za finansiranje.</t>
  </si>
  <si>
    <t xml:space="preserve">1.1.5.7. </t>
  </si>
  <si>
    <t>Razvojni projekt 1.1.5.7. Izgradnja infrastrukture u poslovnoj zoni Sadnice  (Vodovod , Saobraćajnica, Kanalizacija)</t>
  </si>
  <si>
    <t>Projekat je urađen i revidovan. Projektna vrijednost projekta je 108.310,02 KM za vodovod, 2.457.791,20 KM za saobraćajnice i 550.352,56 KM za kanalizaciju za koje još nisu obezbijeđena sredstva za finansiranje.</t>
  </si>
  <si>
    <t>Do 2020. godine:                                                                           95% općina Tuzlanskog kantona pokriveno sustavom odvojenog prikupljanja reciklažnog komunalnog otpada .</t>
  </si>
  <si>
    <t>Do 2019. godine:                                                                        Izrađen Program povećanja obuhvata stanovništva organiziranim prikupljanjem i odvajanjem otpada,.</t>
  </si>
  <si>
    <t>Do 2020. godine:                                                                    Podržano min. 50 projekata čistije proizvodnje u poljoprivredi.</t>
  </si>
  <si>
    <t>Do 2020. godine:                                                                      Izrađen inventar flore, faune i gljiva i Distribucijska mapa ekosistema,</t>
  </si>
  <si>
    <t>Procenat tretmana otpadnih voda iz naselja povećan sa 7%  na 12 %;                                                                                Procenat površina zaštićenih od poplava ranga pojave 1/100  povećan za 5%;</t>
  </si>
  <si>
    <t>Do 2020. godine:                                                                 uspostaviti kreditno-garantnu liniju za business start-up poduhvate mladih osoba sa područja Tuzlanskog kantona,</t>
  </si>
  <si>
    <t>Do 2018. godine:                                                                           Izrađen Katastar zagađivača za područje Tuzlanskog kantona,</t>
  </si>
  <si>
    <t>Prilog: Operativni/Akcioni plan sa finansijskim okvirom za period 2018-2020.godina Strategije razvoja Tuzlanskog kantona 2016-2020.godina – tabelarni prikaz</t>
  </si>
  <si>
    <t>424.402.000 KM (Prosjek 2009.-2013.)</t>
  </si>
  <si>
    <t xml:space="preserve">uspostavljeno između 30 i 50 programa javno-privatnog  partnerstva,                                                                         ustupljena najmanje 3 neiskorištena objekta u vlasništvu Tuzlanskog kantona, MSP-a i/ili obrtnicima.  </t>
  </si>
  <si>
    <t>34.494.000 (Prosjek 2009.-2013.)</t>
  </si>
  <si>
    <t xml:space="preserve">Ukupna požnjevena površina svih kultura/ Ukupan broj rodnih stabala </t>
  </si>
  <si>
    <t>55.259 ha/ 4.275.409</t>
  </si>
  <si>
    <t>Broj prevezenih putnika/ Količina prevezene robe</t>
  </si>
  <si>
    <t>102422/ 60 tona (Maj 2013.- Maj 2014.)</t>
  </si>
  <si>
    <t xml:space="preserve">Procenat upisanih učenika u srednje stručne škole. </t>
  </si>
  <si>
    <t>Broj studenata na 1.000 stanovnika TK.</t>
  </si>
  <si>
    <t>Broj provedenih istraživačkih radova.</t>
  </si>
  <si>
    <t>21,01% (2013.)</t>
  </si>
  <si>
    <t>25 (2013.)</t>
  </si>
  <si>
    <t>0 (2013.)</t>
  </si>
  <si>
    <t>Broj dodatno zaposlenih ranjivih kategorija (boračka populacija, Romi i teško zapošljive kategorije stanovništva).</t>
  </si>
  <si>
    <t>Iznos izdvajanja iz budžeta TK za sport i kulturu</t>
  </si>
  <si>
    <t>761810 KM (2013.)</t>
  </si>
  <si>
    <t>Broj smrtnih ishoda od vodećih bolesti.</t>
  </si>
  <si>
    <t>Broj dodatno otvorenih institucija ili centara za podršku socijalno ranjivim kategorijama.</t>
  </si>
  <si>
    <t>Broj dodatno educiranih i opremljenih timova civilne zaštite</t>
  </si>
  <si>
    <t>Broj preventivnih mjera zaštite od prirodnih i drugih opasnosti.</t>
  </si>
  <si>
    <t>Procenat stanovništva i pravnih lica priključenih na sisteme javnog vodosnabdijevanja.</t>
  </si>
  <si>
    <t>Procenat stanovništva i pravnih lica priključenih na kanalizacione sisteme.</t>
  </si>
  <si>
    <t>Procenat tretmana otpadnih voda iz naselja/ Povećanje udjela površina Tuzlanskom kantonu  zaštićenih od poplava ranga pojave 1/100.</t>
  </si>
  <si>
    <t>Ukupna površina prostora grijanih putem sistema centralnog grijanja</t>
  </si>
  <si>
    <t>1.792.640 m2 (2014.)</t>
  </si>
  <si>
    <t>Udio saobraćajnica višeg ranga (regionalne + magistralne) u ukupnoj dužini cestovne mreže.</t>
  </si>
  <si>
    <t>32,67% (2014.)</t>
  </si>
  <si>
    <t>Pokrivenost stanovništva sistemom redovnog monitoringa osnovnih parametara stanja okoliša.</t>
  </si>
  <si>
    <t>11% (za teritoriju Grada Tuzla)</t>
  </si>
  <si>
    <t>Broj izvorišta za koje su uspostavljene nove zone sanitarne zaštite.</t>
  </si>
  <si>
    <t>Stepen gubitka, stepen trošenja zemljišta i unos fosfora i azota na nivou Kantona.</t>
  </si>
  <si>
    <t>Postojanje sistema redovnog praćenja zdravstvenog stanja šuma</t>
  </si>
  <si>
    <t>0% (2014.)</t>
  </si>
  <si>
    <t>Odnos prikupljenog i proizvedenog komunalnog otpada</t>
  </si>
  <si>
    <t>Količine selektivno prikupljenog komunalnog otpada</t>
  </si>
  <si>
    <t>Procenat smanjenja potrošnja toplotne i električne energije u 18 identifikovanih javnih objekata</t>
  </si>
  <si>
    <t>Procenat smanjenja potrošnje toplotne i električne energije korisnika sredstava podrški.</t>
  </si>
  <si>
    <t>57% (2014.)</t>
  </si>
  <si>
    <t>17% (2014.)</t>
  </si>
  <si>
    <t>7% (gubitak zemljišta)
14,7% (trošenje zemljišta)
1,1 kg/ha/god (fosfor)
10,2 kg/ha/god (azot)  (2014.)</t>
  </si>
  <si>
    <t>7 % /0 % (2014.)</t>
  </si>
  <si>
    <t>25% (2014.)</t>
  </si>
  <si>
    <t>50% (2014.)</t>
  </si>
  <si>
    <t>3.244 (2013.)</t>
  </si>
  <si>
    <t xml:space="preserve">Prema raspoloživim informacijama za finansiranje projekata u oblasti vodoprivrede u 2018. godini u budžetu Tuzlanskog kantona na raspolaganju će biti iznos od 10.495.586,00 KM koji će u skladu sa programom rada biti  odlukama raspoređen naknadno. </t>
  </si>
  <si>
    <t>5.4.1.5.</t>
  </si>
  <si>
    <t>Centar za razvoj i podršku Tuzla, Vlada TK</t>
  </si>
  <si>
    <t xml:space="preserve">Početkom februara 2017. godine Komitet INTERREG IPA programa prekogranične saradnje Hrvatska - BiH - Crna Gora 2014-2020. godine odobrio je projekat međugranične saradnje Tuzlanskog kantona i Brodsko - posavske županije u Republici Hrvatskoj. 
Ukupna vrijednost „Smart school" projekta je 3.234.000,00 KM kojim je na području TK predviđena energijska obnova šest školskih objekata i to:  JU MSŠ Kladnj, u 2017. godini – 300.000,00 KM,  JU OŠ „Ivan Goran Kovačić“, Gradačac, u 2018. godini – 185.000,00 KM, JU OŠ „Grivice“ - PŠ Omazići, Banovići, u 2018. godini – 180.000,00 KM,  JU OŠ „Gornja Tuzla“, Tuzla u 2018. godini – 125.000,00 KM,  JU OŠ „Sapna“, Sapna, u 2018. godini – 120.000,00 KM, OŠ Druga osnovna škola Srebrenik, u 2019. godini – 140.000,00 KM.                            VladaTuzlanskog kantona je za ovaj projekat u 2017. godini osigurala inicijalna sredstva u iznosu od 234.000,00 KM . 
</t>
  </si>
  <si>
    <t>IPA fond</t>
  </si>
  <si>
    <t>Toplifikacija i podizanje stepena energijske efikasnosti u šest škola na području Tuzlanskog kantona.                                        Osim investiranja u obnovu i rekonstrukciju školskih objekata projekat podrazumijeva i edukaciju 40 energetskih menadžera, te takmičenje 45 škola koje će obuhvatiti oko 5.000 učenika iz 30 bosanskohercegovačkih i 15 škola iz Republike Hrvatske.                                                                            Uz CRP, partner Tuzlanskom kantonu u realizaciji ovog projekta u Republici Hrvatskoj su Zelena akcija, Brodsko-posavska županija i Brodsko ekološko društvo.</t>
  </si>
  <si>
    <t>2.1.1.10.</t>
  </si>
  <si>
    <t>Razvojni projekt 2.1.1.9.  Izgradnja novog objekata JU Osnovna škole "Banovići Selo", Banovići Selo</t>
  </si>
  <si>
    <t xml:space="preserve"> Sredstva za izgradnju novog objekta škole obezbijedio je Rudnik mrkog uglja Banovići u iznosu od 2.170.000,00 KM (bez PDV) uz sufinansiranje Vlade Tuzlanskog kantona cca 500.000,00 KM (ovi pokazatelji su prema Idejnom rješenju).
</t>
  </si>
  <si>
    <t>U 2018. godini treba da se gradi novi objekat JU Osnovna škole "Banovići Selo", Banovići Selo zbog ugroženosti od blizine površinskog kopa Rudnika mrkog uglja Banovići. 
Objekat će se graditi na novoj lokaciji koju je obezbijedila Općina Banovići.</t>
  </si>
  <si>
    <t>RMU Banovići</t>
  </si>
  <si>
    <t xml:space="preserve">5.2.4.6. </t>
  </si>
  <si>
    <t>Do 2019. godine:                                                                        Urađeno 13 šumskogospodarskih osnova za privatne šume po općinama Tuzlanskog kantona</t>
  </si>
  <si>
    <t>Razvojni projekt 5.2.4.6. Izrada šumskogospodarskih osnova za privatne šume po općinama Tuzlanskog kantona</t>
  </si>
  <si>
    <t>5.4.2.</t>
  </si>
  <si>
    <t>Razvojna mjera 5.4.2. Program sufinansiranja primjene mjera energetske efikasnosti i korištenja obnovljivih izvora energije</t>
  </si>
  <si>
    <t>Do 2020. godine</t>
  </si>
  <si>
    <t xml:space="preserve">Razvojni projekt 5.4.1.5. INTERREG IPA program prekogranične saradnje Hrvatska - BiH - Crna Gora 2014-2020. godine - projekat „Smart school" </t>
  </si>
  <si>
    <t>Razvojna mjera 1.3.2. „Izgradnja autoceste Orašje–Tuzla–Žepče“ kao tzv.Y krak koridora Vc.</t>
  </si>
  <si>
    <t>Razvojna mjera 2.2.1. Podrška zapošljavanju marginaliziranih grupa stanovništva.</t>
  </si>
  <si>
    <t>Saobraćajna infrastruktura</t>
  </si>
  <si>
    <t>Izrađeno 18 elaborata o izvršenim energetskim pregledima sa prijedlogom mjera.                                                                        Do 2019. godine:</t>
  </si>
  <si>
    <t>Finansiran mjesečni boravak 12 kandidata na matičnoj ustanovi predstavnika naučne dijaspore s ciljem provedbe istraživanja;  Sufinansirani troškovi pripreme 3 istraživačka projekta u kojima je UNTZ partner.</t>
  </si>
  <si>
    <t>Kreirano najmanje 5 novih obrazovnih programa cjeloživotnog učenja; Najmanje 200 polaznika uspješno završilo nove programe cjeloživotnog učenja;</t>
  </si>
  <si>
    <r>
      <t xml:space="preserve">VLASTITA BUDŽETSKA SREDSTVA </t>
    </r>
    <r>
      <rPr>
        <i/>
        <sz val="6"/>
        <color indexed="8"/>
        <rFont val="Calibri"/>
        <family val="2"/>
      </rPr>
      <t>iznos za 2018-2020</t>
    </r>
  </si>
  <si>
    <r>
      <t xml:space="preserve">OSTALA BUDŽETSKA SREDSTVA </t>
    </r>
    <r>
      <rPr>
        <i/>
        <sz val="6"/>
        <color indexed="8"/>
        <rFont val="Calibri"/>
        <family val="2"/>
      </rPr>
      <t>iznos za 2018-2020</t>
    </r>
  </si>
  <si>
    <t>Energetika</t>
  </si>
  <si>
    <t xml:space="preserve">Energetika </t>
  </si>
  <si>
    <t xml:space="preserve">UKUPNO                              </t>
  </si>
  <si>
    <t>Ministarstvo za boračka pitanja će u 2018. godini po Projektu sa Službom za zapošljavanje TK udružiti 200.000,00 KM na ime zapošljavanja djece iz porodica šehida i poginulih boraca.... (40 lica godišnje)</t>
  </si>
  <si>
    <t xml:space="preserve">Ministarstvo za boračka pitanja provodi proceduru i formira Konačnu rang listu kandidata koji su ostvarili predmetno pravo, a Služba za zapošljavanje formira končnu Listu poslodavaca, predviđa se pravo za 150 kandidata </t>
  </si>
  <si>
    <t>Ministarstvo za boračka pitanja provodi proceduru za dodjelu sredstava radi zapošljavanja i samozapošljavanja boračke populacije, planira se zapošljavanje do 70 lica...</t>
  </si>
</sst>
</file>

<file path=xl/styles.xml><?xml version="1.0" encoding="utf-8"?>
<styleSheet xmlns="http://schemas.openxmlformats.org/spreadsheetml/2006/main">
  <numFmts count="3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0\ _k_n"/>
    <numFmt numFmtId="181" formatCode="&quot;Da&quot;;&quot;Da&quot;;&quot;Ne&quot;"/>
    <numFmt numFmtId="182" formatCode="&quot;Istinito&quot;;&quot;Istinito&quot;;&quot;Neistinito&quot;"/>
    <numFmt numFmtId="183" formatCode="&quot;Uključeno&quot;;&quot;Uključeno&quot;;&quot;Isključeno&quot;"/>
    <numFmt numFmtId="184" formatCode="[$€-2]\ #,##0.00_);[Red]\([$€-2]\ #,##0.00\)"/>
    <numFmt numFmtId="185" formatCode="[$-41A]d\.\ mmmm\ yyyy\."/>
    <numFmt numFmtId="186" formatCode="#,##0;[Red]#,##0"/>
    <numFmt numFmtId="187" formatCode="#,##0.00\ &quot;KM&quot;"/>
    <numFmt numFmtId="188" formatCode="&quot;Yes&quot;;&quot;Yes&quot;;&quot;No&quot;"/>
    <numFmt numFmtId="189" formatCode="&quot;True&quot;;&quot;True&quot;;&quot;False&quot;"/>
    <numFmt numFmtId="190" formatCode="&quot;On&quot;;&quot;On&quot;;&quot;Off&quot;"/>
    <numFmt numFmtId="191" formatCode="#,##0.0"/>
  </numFmts>
  <fonts count="65">
    <font>
      <sz val="11"/>
      <color theme="1"/>
      <name val="Calibri"/>
      <family val="2"/>
    </font>
    <font>
      <sz val="11"/>
      <color indexed="8"/>
      <name val="Calibri"/>
      <family val="2"/>
    </font>
    <font>
      <sz val="6"/>
      <color indexed="8"/>
      <name val="Calibri"/>
      <family val="2"/>
    </font>
    <font>
      <i/>
      <sz val="6"/>
      <color indexed="8"/>
      <name val="Calibri"/>
      <family val="2"/>
    </font>
    <font>
      <sz val="6"/>
      <name val="Calibri"/>
      <family val="2"/>
    </font>
    <font>
      <sz val="6"/>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6"/>
      <color indexed="8"/>
      <name val="Calibri"/>
      <family val="2"/>
    </font>
    <font>
      <b/>
      <i/>
      <sz val="6"/>
      <color indexed="8"/>
      <name val="Calibri"/>
      <family val="2"/>
    </font>
    <font>
      <i/>
      <sz val="6"/>
      <name val="Calibri"/>
      <family val="2"/>
    </font>
    <font>
      <b/>
      <i/>
      <sz val="6"/>
      <name val="Calibri"/>
      <family val="2"/>
    </font>
    <font>
      <b/>
      <i/>
      <sz val="6"/>
      <color indexed="62"/>
      <name val="Calibri"/>
      <family val="2"/>
    </font>
    <font>
      <b/>
      <sz val="6"/>
      <color indexed="62"/>
      <name val="Calibri"/>
      <family val="2"/>
    </font>
    <font>
      <b/>
      <sz val="10"/>
      <color indexed="8"/>
      <name val="Calibri"/>
      <family val="2"/>
    </font>
    <font>
      <b/>
      <i/>
      <sz val="6"/>
      <color indexed="9"/>
      <name val="Calibri"/>
      <family val="2"/>
    </font>
    <font>
      <b/>
      <i/>
      <sz val="6"/>
      <color indexed="10"/>
      <name val="Calibri"/>
      <family val="2"/>
    </font>
    <font>
      <b/>
      <sz val="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1"/>
      <name val="Calibri"/>
      <family val="2"/>
    </font>
    <font>
      <b/>
      <sz val="6"/>
      <color theme="1"/>
      <name val="Calibri"/>
      <family val="2"/>
    </font>
    <font>
      <sz val="6"/>
      <color rgb="FF000000"/>
      <name val="Calibri"/>
      <family val="2"/>
    </font>
    <font>
      <sz val="6"/>
      <color rgb="FF0070C0"/>
      <name val="Calibri"/>
      <family val="2"/>
    </font>
    <font>
      <b/>
      <i/>
      <sz val="6"/>
      <color rgb="FF244061"/>
      <name val="Calibri"/>
      <family val="2"/>
    </font>
    <font>
      <i/>
      <sz val="6"/>
      <color rgb="FF0D0D0D"/>
      <name val="Calibri"/>
      <family val="2"/>
    </font>
    <font>
      <b/>
      <i/>
      <sz val="6"/>
      <color theme="1"/>
      <name val="Calibri"/>
      <family val="2"/>
    </font>
    <font>
      <b/>
      <i/>
      <sz val="6"/>
      <color theme="0"/>
      <name val="Calibri"/>
      <family val="2"/>
    </font>
    <font>
      <b/>
      <sz val="6"/>
      <color rgb="FF244061"/>
      <name val="Calibri"/>
      <family val="2"/>
    </font>
    <font>
      <b/>
      <i/>
      <sz val="6"/>
      <color rgb="FFFFFFFF"/>
      <name val="Calibri"/>
      <family val="2"/>
    </font>
    <font>
      <b/>
      <i/>
      <sz val="6"/>
      <color rgb="FFFF0000"/>
      <name val="Calibri"/>
      <family val="2"/>
    </font>
    <font>
      <b/>
      <sz val="10"/>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57"/>
        <bgColor indexed="64"/>
      </patternFill>
    </fill>
    <fill>
      <patternFill patternType="solid">
        <fgColor rgb="FF33CC33"/>
        <bgColor indexed="64"/>
      </patternFill>
    </fill>
    <fill>
      <patternFill patternType="solid">
        <fgColor rgb="FFCCFF33"/>
        <bgColor indexed="64"/>
      </patternFill>
    </fill>
    <fill>
      <patternFill patternType="solid">
        <fgColor rgb="FF92D050"/>
        <bgColor indexed="64"/>
      </patternFill>
    </fill>
    <fill>
      <patternFill patternType="solid">
        <fgColor theme="5" tint="-0.24997000396251678"/>
        <bgColor indexed="64"/>
      </patternFill>
    </fill>
    <fill>
      <patternFill patternType="solid">
        <fgColor indexed="19"/>
        <bgColor indexed="64"/>
      </patternFill>
    </fill>
    <fill>
      <patternFill patternType="solid">
        <fgColor theme="9" tint="-0.4999699890613556"/>
        <bgColor indexed="64"/>
      </patternFill>
    </fill>
    <fill>
      <patternFill patternType="solid">
        <fgColor indexed="60"/>
        <bgColor indexed="64"/>
      </patternFill>
    </fill>
    <fill>
      <patternFill patternType="solid">
        <fgColor rgb="FFFF9900"/>
        <bgColor indexed="64"/>
      </patternFill>
    </fill>
    <fill>
      <patternFill patternType="solid">
        <fgColor indexed="52"/>
        <bgColor indexed="64"/>
      </patternFill>
    </fill>
    <fill>
      <patternFill patternType="solid">
        <fgColor indexed="53"/>
        <bgColor indexed="64"/>
      </patternFill>
    </fill>
    <fill>
      <patternFill patternType="solid">
        <fgColor theme="8" tint="-0.24997000396251678"/>
        <bgColor indexed="64"/>
      </patternFill>
    </fill>
    <fill>
      <patternFill patternType="solid">
        <fgColor theme="3" tint="0.39998000860214233"/>
        <bgColor indexed="64"/>
      </patternFill>
    </fill>
    <fill>
      <patternFill patternType="solid">
        <fgColor theme="9"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color indexed="63"/>
      </top>
      <bottom style="thin"/>
    </border>
    <border>
      <left style="thin"/>
      <right/>
      <top/>
      <bottom style="thin"/>
    </border>
    <border>
      <left style="thin"/>
      <right/>
      <top/>
      <bottom/>
    </border>
    <border>
      <left>
        <color indexed="63"/>
      </left>
      <right style="thin"/>
      <top style="thin"/>
      <bottom>
        <color indexed="63"/>
      </bottom>
    </border>
    <border>
      <left style="thin"/>
      <right/>
      <top style="thin"/>
      <bottom style="thin"/>
    </border>
    <border>
      <left/>
      <right/>
      <top style="thin"/>
      <bottom style="thin"/>
    </border>
    <border>
      <left style="thin">
        <color indexed="8"/>
      </left>
      <right/>
      <top/>
      <bottom style="thin">
        <color indexed="8"/>
      </bottom>
    </border>
    <border>
      <left style="thin"/>
      <right/>
      <top style="thin"/>
      <bottom/>
    </border>
    <border>
      <left>
        <color indexed="63"/>
      </left>
      <right style="thin"/>
      <top>
        <color indexed="63"/>
      </top>
      <bottom style="thin"/>
    </border>
    <border>
      <left style="thin">
        <color indexed="8"/>
      </left>
      <right/>
      <top/>
      <bottom>
        <color indexed="63"/>
      </bottom>
    </border>
    <border>
      <left style="thin">
        <color indexed="8"/>
      </left>
      <right style="thin">
        <color indexed="8"/>
      </right>
      <top style="thin">
        <color indexed="8"/>
      </top>
      <bottom style="thin"/>
    </border>
    <border>
      <left style="thin"/>
      <right style="thin"/>
      <top style="thin">
        <color indexed="8"/>
      </top>
      <bottom>
        <color indexed="63"/>
      </bottom>
    </border>
    <border>
      <left>
        <color indexed="63"/>
      </left>
      <right style="thin"/>
      <top>
        <color indexed="63"/>
      </top>
      <bottom>
        <color indexed="63"/>
      </bottom>
    </border>
    <border>
      <left style="thin"/>
      <right style="thin"/>
      <top>
        <color indexed="63"/>
      </top>
      <bottom style="thin">
        <color indexed="8"/>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11">
    <xf numFmtId="0" fontId="0" fillId="0" borderId="0" xfId="0" applyFont="1" applyAlignment="1">
      <alignment/>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pplyAlignment="1">
      <alignment horizontal="center" vertical="center" textRotation="90" wrapText="1"/>
    </xf>
    <xf numFmtId="0" fontId="53" fillId="0" borderId="0" xfId="0" applyFont="1" applyAlignment="1">
      <alignment/>
    </xf>
    <xf numFmtId="0" fontId="53" fillId="0" borderId="10" xfId="0" applyFont="1" applyBorder="1" applyAlignment="1">
      <alignment horizontal="center" vertical="center"/>
    </xf>
    <xf numFmtId="0" fontId="54" fillId="13" borderId="10" xfId="0" applyFont="1" applyFill="1" applyBorder="1" applyAlignment="1">
      <alignment vertical="center" wrapText="1"/>
    </xf>
    <xf numFmtId="0" fontId="54" fillId="13" borderId="10" xfId="0" applyFont="1" applyFill="1" applyBorder="1" applyAlignment="1">
      <alignment horizontal="center" vertical="center" wrapText="1"/>
    </xf>
    <xf numFmtId="0" fontId="53" fillId="33" borderId="10" xfId="0" applyFont="1" applyFill="1" applyBorder="1" applyAlignment="1">
      <alignment/>
    </xf>
    <xf numFmtId="0" fontId="54" fillId="13" borderId="10" xfId="0" applyFont="1" applyFill="1" applyBorder="1" applyAlignment="1">
      <alignment horizontal="center" vertical="center" textRotation="90" wrapText="1"/>
    </xf>
    <xf numFmtId="0" fontId="25" fillId="13" borderId="10" xfId="0" applyFont="1" applyFill="1" applyBorder="1" applyAlignment="1">
      <alignment horizontal="center" vertical="center" textRotation="90" wrapText="1"/>
    </xf>
    <xf numFmtId="0" fontId="25" fillId="34" borderId="10" xfId="0" applyFont="1" applyFill="1" applyBorder="1" applyAlignment="1">
      <alignment horizontal="center" vertical="center" textRotation="90" wrapText="1"/>
    </xf>
    <xf numFmtId="180" fontId="25" fillId="34" borderId="10" xfId="0" applyNumberFormat="1" applyFont="1" applyFill="1" applyBorder="1" applyAlignment="1">
      <alignment horizontal="center" vertical="center" textRotation="90" wrapText="1"/>
    </xf>
    <xf numFmtId="0" fontId="24" fillId="34" borderId="10" xfId="0" applyFont="1" applyFill="1" applyBorder="1" applyAlignment="1">
      <alignment horizontal="center" vertical="center" wrapText="1"/>
    </xf>
    <xf numFmtId="0" fontId="53" fillId="0" borderId="0" xfId="0" applyFont="1" applyAlignment="1">
      <alignment textRotation="90" wrapText="1"/>
    </xf>
    <xf numFmtId="0" fontId="4" fillId="0" borderId="0" xfId="0" applyFont="1" applyAlignment="1">
      <alignment vertical="center"/>
    </xf>
    <xf numFmtId="0" fontId="4" fillId="0" borderId="0" xfId="0" applyFont="1" applyAlignment="1">
      <alignment/>
    </xf>
    <xf numFmtId="0" fontId="2" fillId="0" borderId="10" xfId="0" applyFont="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180" fontId="53" fillId="0" borderId="10" xfId="0" applyNumberFormat="1" applyFont="1" applyBorder="1" applyAlignment="1" applyProtection="1">
      <alignment horizontal="right" vertical="center"/>
      <protection locked="0"/>
    </xf>
    <xf numFmtId="3" fontId="53" fillId="35" borderId="10" xfId="0" applyNumberFormat="1" applyFont="1" applyFill="1" applyBorder="1" applyAlignment="1">
      <alignment horizontal="center" vertical="center" textRotation="90"/>
    </xf>
    <xf numFmtId="3" fontId="53" fillId="0" borderId="10" xfId="0" applyNumberFormat="1" applyFont="1" applyBorder="1" applyAlignment="1">
      <alignment horizontal="center" vertical="center" textRotation="90"/>
    </xf>
    <xf numFmtId="3" fontId="4" fillId="35" borderId="10" xfId="0" applyNumberFormat="1" applyFont="1" applyFill="1" applyBorder="1" applyAlignment="1">
      <alignment horizontal="center" vertical="center" textRotation="90" wrapText="1"/>
    </xf>
    <xf numFmtId="0" fontId="53" fillId="0" borderId="10" xfId="0" applyFont="1" applyBorder="1" applyAlignment="1" applyProtection="1">
      <alignment horizontal="right" vertical="center"/>
      <protection locked="0"/>
    </xf>
    <xf numFmtId="3" fontId="53" fillId="0" borderId="11" xfId="0" applyNumberFormat="1" applyFont="1" applyBorder="1" applyAlignment="1">
      <alignment horizontal="center" vertical="center" textRotation="90"/>
    </xf>
    <xf numFmtId="3" fontId="4" fillId="0" borderId="10" xfId="0" applyNumberFormat="1" applyFont="1" applyFill="1" applyBorder="1" applyAlignment="1">
      <alignment horizontal="center" vertical="center" textRotation="90" wrapText="1"/>
    </xf>
    <xf numFmtId="0" fontId="4" fillId="0" borderId="12" xfId="0" applyFont="1" applyFill="1" applyBorder="1" applyAlignment="1">
      <alignment vertical="center" wrapText="1"/>
    </xf>
    <xf numFmtId="3" fontId="4" fillId="0" borderId="12" xfId="0" applyNumberFormat="1" applyFont="1" applyFill="1" applyBorder="1" applyAlignment="1">
      <alignment horizontal="center" vertical="center" textRotation="90" wrapText="1"/>
    </xf>
    <xf numFmtId="0" fontId="4" fillId="35" borderId="10" xfId="0" applyFont="1" applyFill="1" applyBorder="1" applyAlignment="1">
      <alignment vertical="center" wrapText="1"/>
    </xf>
    <xf numFmtId="3" fontId="4" fillId="0" borderId="13" xfId="0" applyNumberFormat="1"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3" fontId="53" fillId="0" borderId="10" xfId="0" applyNumberFormat="1" applyFont="1" applyBorder="1" applyAlignment="1">
      <alignment/>
    </xf>
    <xf numFmtId="3" fontId="53" fillId="0" borderId="11" xfId="0" applyNumberFormat="1" applyFont="1" applyFill="1" applyBorder="1" applyAlignment="1">
      <alignment horizontal="center" vertical="center" textRotation="90"/>
    </xf>
    <xf numFmtId="0" fontId="4" fillId="35" borderId="10" xfId="0" applyFont="1" applyFill="1" applyBorder="1" applyAlignment="1">
      <alignment horizontal="center" vertical="center" textRotation="90" wrapText="1"/>
    </xf>
    <xf numFmtId="3" fontId="53" fillId="35" borderId="11" xfId="0" applyNumberFormat="1" applyFont="1" applyFill="1" applyBorder="1" applyAlignment="1">
      <alignment horizontal="center" vertical="center" textRotation="90"/>
    </xf>
    <xf numFmtId="3" fontId="4" fillId="35" borderId="12" xfId="0" applyNumberFormat="1" applyFont="1" applyFill="1" applyBorder="1" applyAlignment="1">
      <alignment horizontal="center" vertical="center" textRotation="90" wrapText="1"/>
    </xf>
    <xf numFmtId="3" fontId="53" fillId="35" borderId="10" xfId="0" applyNumberFormat="1" applyFont="1" applyFill="1" applyBorder="1" applyAlignment="1">
      <alignment vertical="center" wrapText="1"/>
    </xf>
    <xf numFmtId="3" fontId="2" fillId="36" borderId="14" xfId="0" applyNumberFormat="1" applyFont="1" applyFill="1" applyBorder="1" applyAlignment="1">
      <alignment horizontal="center" vertical="center" textRotation="90"/>
    </xf>
    <xf numFmtId="3" fontId="2" fillId="36" borderId="15" xfId="0" applyNumberFormat="1" applyFont="1" applyFill="1" applyBorder="1" applyAlignment="1">
      <alignment horizontal="center" vertical="center" textRotation="90"/>
    </xf>
    <xf numFmtId="3" fontId="4" fillId="36" borderId="14" xfId="0" applyNumberFormat="1" applyFont="1" applyFill="1" applyBorder="1" applyAlignment="1">
      <alignment horizontal="center" vertical="center" textRotation="90" wrapText="1"/>
    </xf>
    <xf numFmtId="3" fontId="4" fillId="36" borderId="16" xfId="0" applyNumberFormat="1" applyFont="1" applyFill="1" applyBorder="1" applyAlignment="1">
      <alignment horizontal="center" vertical="center" textRotation="90" wrapText="1"/>
    </xf>
    <xf numFmtId="3" fontId="53" fillId="35" borderId="10" xfId="0" applyNumberFormat="1" applyFont="1" applyFill="1" applyBorder="1" applyAlignment="1">
      <alignment/>
    </xf>
    <xf numFmtId="0" fontId="4" fillId="0" borderId="12" xfId="0" applyFont="1" applyFill="1" applyBorder="1" applyAlignment="1">
      <alignment horizontal="left" vertical="center" wrapText="1"/>
    </xf>
    <xf numFmtId="3" fontId="53" fillId="35" borderId="12" xfId="42" applyNumberFormat="1" applyFont="1" applyFill="1" applyBorder="1" applyAlignment="1">
      <alignment horizontal="center" vertical="center" textRotation="90"/>
    </xf>
    <xf numFmtId="0" fontId="4" fillId="0" borderId="10" xfId="0" applyFont="1" applyFill="1" applyBorder="1" applyAlignment="1">
      <alignment horizontal="left" vertical="center" wrapText="1"/>
    </xf>
    <xf numFmtId="3" fontId="53" fillId="35" borderId="10" xfId="42" applyNumberFormat="1" applyFont="1" applyFill="1" applyBorder="1" applyAlignment="1">
      <alignment horizontal="center" vertical="center" textRotation="90"/>
    </xf>
    <xf numFmtId="0" fontId="4" fillId="35" borderId="12" xfId="0" applyFont="1" applyFill="1" applyBorder="1" applyAlignment="1">
      <alignment horizontal="left" vertical="center" wrapText="1"/>
    </xf>
    <xf numFmtId="0" fontId="4" fillId="35" borderId="12" xfId="0" applyFont="1" applyFill="1" applyBorder="1" applyAlignment="1">
      <alignment horizontal="center" vertical="center" textRotation="90" wrapText="1"/>
    </xf>
    <xf numFmtId="3" fontId="4" fillId="35" borderId="17" xfId="0" applyNumberFormat="1" applyFont="1" applyFill="1" applyBorder="1" applyAlignment="1">
      <alignment horizontal="center" vertical="center" textRotation="90" wrapText="1"/>
    </xf>
    <xf numFmtId="3" fontId="4" fillId="35" borderId="17" xfId="0" applyNumberFormat="1" applyFont="1" applyFill="1" applyBorder="1" applyAlignment="1">
      <alignment horizontal="left" vertical="center" wrapText="1"/>
    </xf>
    <xf numFmtId="0" fontId="2" fillId="0" borderId="0" xfId="0" applyFont="1" applyAlignment="1">
      <alignment/>
    </xf>
    <xf numFmtId="180" fontId="54" fillId="10" borderId="13" xfId="0" applyNumberFormat="1" applyFont="1" applyFill="1" applyBorder="1" applyAlignment="1">
      <alignment horizontal="center" vertical="center"/>
    </xf>
    <xf numFmtId="0" fontId="54" fillId="10" borderId="13" xfId="0" applyFont="1" applyFill="1" applyBorder="1" applyAlignment="1" applyProtection="1">
      <alignment horizontal="center" vertical="center"/>
      <protection locked="0"/>
    </xf>
    <xf numFmtId="0" fontId="53" fillId="35" borderId="10" xfId="0" applyFont="1" applyFill="1" applyBorder="1" applyAlignment="1">
      <alignment vertical="center" wrapText="1"/>
    </xf>
    <xf numFmtId="180" fontId="53" fillId="37" borderId="10" xfId="0" applyNumberFormat="1" applyFont="1" applyFill="1" applyBorder="1" applyAlignment="1" applyProtection="1">
      <alignment horizontal="right" vertical="center"/>
      <protection locked="0"/>
    </xf>
    <xf numFmtId="0" fontId="53" fillId="0" borderId="10" xfId="0" applyFont="1" applyBorder="1" applyAlignment="1">
      <alignment vertical="center" wrapText="1"/>
    </xf>
    <xf numFmtId="0" fontId="55" fillId="35" borderId="10" xfId="0" applyFont="1" applyFill="1" applyBorder="1" applyAlignment="1">
      <alignment vertical="center" wrapText="1"/>
    </xf>
    <xf numFmtId="0" fontId="4" fillId="35" borderId="10" xfId="0" applyFont="1" applyFill="1" applyBorder="1" applyAlignment="1">
      <alignment horizontal="left" vertical="center" wrapText="1"/>
    </xf>
    <xf numFmtId="0" fontId="4" fillId="35" borderId="18" xfId="0" applyFont="1" applyFill="1" applyBorder="1" applyAlignment="1">
      <alignment horizontal="center" vertical="center" textRotation="90" wrapText="1"/>
    </xf>
    <xf numFmtId="0" fontId="4" fillId="35" borderId="17" xfId="0" applyFont="1" applyFill="1" applyBorder="1" applyAlignment="1">
      <alignment horizontal="left" vertical="center" wrapText="1"/>
    </xf>
    <xf numFmtId="3" fontId="53" fillId="35" borderId="17" xfId="42" applyNumberFormat="1" applyFont="1" applyFill="1" applyBorder="1" applyAlignment="1">
      <alignment horizontal="center" vertical="center" textRotation="90"/>
    </xf>
    <xf numFmtId="3" fontId="53" fillId="35" borderId="17" xfId="0" applyNumberFormat="1" applyFont="1" applyFill="1" applyBorder="1" applyAlignment="1">
      <alignment horizontal="center" vertical="center" textRotation="90"/>
    </xf>
    <xf numFmtId="3" fontId="53" fillId="35" borderId="10" xfId="0" applyNumberFormat="1" applyFont="1" applyFill="1" applyBorder="1" applyAlignment="1">
      <alignment horizontal="left" vertical="center" wrapText="1"/>
    </xf>
    <xf numFmtId="0" fontId="4" fillId="35" borderId="12" xfId="0" applyFont="1" applyFill="1" applyBorder="1" applyAlignment="1">
      <alignment vertical="center" wrapText="1"/>
    </xf>
    <xf numFmtId="0" fontId="4" fillId="0" borderId="19" xfId="0" applyFont="1" applyFill="1" applyBorder="1" applyAlignment="1">
      <alignment horizontal="center" vertical="center" textRotation="90" wrapText="1"/>
    </xf>
    <xf numFmtId="3" fontId="53" fillId="35" borderId="20" xfId="42" applyNumberFormat="1" applyFont="1" applyFill="1" applyBorder="1" applyAlignment="1">
      <alignment horizontal="center" vertical="center" textRotation="90"/>
    </xf>
    <xf numFmtId="180" fontId="53" fillId="37" borderId="10" xfId="0" applyNumberFormat="1" applyFont="1" applyFill="1" applyBorder="1" applyAlignment="1" applyProtection="1">
      <alignment horizontal="left" vertical="center" wrapText="1"/>
      <protection locked="0"/>
    </xf>
    <xf numFmtId="0" fontId="53" fillId="0" borderId="10" xfId="0" applyFont="1" applyBorder="1" applyAlignment="1">
      <alignment horizontal="center" vertical="center" wrapText="1"/>
    </xf>
    <xf numFmtId="0" fontId="2" fillId="0" borderId="13" xfId="0" applyFont="1" applyBorder="1" applyAlignment="1">
      <alignment horizontal="center" vertical="center" textRotation="90" wrapText="1"/>
    </xf>
    <xf numFmtId="180" fontId="53" fillId="37" borderId="12" xfId="0" applyNumberFormat="1" applyFont="1" applyFill="1" applyBorder="1" applyAlignment="1" applyProtection="1">
      <alignment horizontal="left" vertical="center" wrapText="1"/>
      <protection locked="0"/>
    </xf>
    <xf numFmtId="180" fontId="53" fillId="37" borderId="12" xfId="0" applyNumberFormat="1" applyFont="1" applyFill="1" applyBorder="1" applyAlignment="1" applyProtection="1">
      <alignment horizontal="right" vertical="center"/>
      <protection locked="0"/>
    </xf>
    <xf numFmtId="3" fontId="53" fillId="0" borderId="10" xfId="0" applyNumberFormat="1" applyFont="1" applyBorder="1" applyAlignment="1">
      <alignment horizontal="center" vertical="center" textRotation="90" wrapText="1"/>
    </xf>
    <xf numFmtId="180" fontId="53" fillId="0" borderId="12" xfId="0" applyNumberFormat="1" applyFont="1" applyBorder="1" applyAlignment="1" applyProtection="1">
      <alignment horizontal="right" vertical="center"/>
      <protection locked="0"/>
    </xf>
    <xf numFmtId="0" fontId="2" fillId="0" borderId="10" xfId="0" applyFont="1" applyBorder="1" applyAlignment="1">
      <alignment horizontal="left" vertical="center" wrapText="1"/>
    </xf>
    <xf numFmtId="0" fontId="2" fillId="0" borderId="10" xfId="0" applyFont="1" applyBorder="1" applyAlignment="1">
      <alignment horizontal="center" vertical="center" textRotation="90" wrapText="1"/>
    </xf>
    <xf numFmtId="3" fontId="53" fillId="0" borderId="12" xfId="0" applyNumberFormat="1" applyFont="1" applyBorder="1" applyAlignment="1">
      <alignment horizontal="center" vertical="center" textRotation="90"/>
    </xf>
    <xf numFmtId="0" fontId="53" fillId="0" borderId="10" xfId="0" applyFont="1" applyFill="1" applyBorder="1" applyAlignment="1">
      <alignment vertical="center" wrapText="1"/>
    </xf>
    <xf numFmtId="0" fontId="53" fillId="0" borderId="10"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24" fillId="0" borderId="0" xfId="0" applyFont="1" applyAlignment="1">
      <alignment wrapText="1"/>
    </xf>
    <xf numFmtId="0" fontId="4" fillId="0" borderId="18" xfId="0" applyFont="1" applyFill="1" applyBorder="1" applyAlignment="1">
      <alignment horizontal="center" vertical="center" textRotation="90" wrapText="1"/>
    </xf>
    <xf numFmtId="0" fontId="26" fillId="0" borderId="19" xfId="0" applyFont="1" applyFill="1" applyBorder="1" applyAlignment="1">
      <alignment horizontal="left" vertical="center" wrapText="1"/>
    </xf>
    <xf numFmtId="3" fontId="56" fillId="0" borderId="10" xfId="0" applyNumberFormat="1" applyFont="1" applyBorder="1" applyAlignment="1">
      <alignment vertical="center" wrapText="1"/>
    </xf>
    <xf numFmtId="0" fontId="2" fillId="0" borderId="12" xfId="0" applyFont="1" applyBorder="1" applyAlignment="1">
      <alignment horizontal="center" vertical="center" wrapText="1"/>
    </xf>
    <xf numFmtId="3" fontId="56" fillId="0" borderId="12" xfId="0" applyNumberFormat="1" applyFont="1" applyBorder="1" applyAlignment="1">
      <alignment vertical="center" wrapText="1"/>
    </xf>
    <xf numFmtId="0" fontId="4" fillId="35" borderId="21" xfId="0" applyFont="1" applyFill="1" applyBorder="1" applyAlignment="1">
      <alignment horizontal="center" vertical="center" textRotation="90" wrapText="1"/>
    </xf>
    <xf numFmtId="0" fontId="4" fillId="0" borderId="21" xfId="0" applyFont="1" applyFill="1" applyBorder="1" applyAlignment="1">
      <alignment horizontal="center" vertical="center" textRotation="90" wrapText="1"/>
    </xf>
    <xf numFmtId="3" fontId="4" fillId="35" borderId="10" xfId="0" applyNumberFormat="1" applyFont="1" applyFill="1" applyBorder="1" applyAlignment="1">
      <alignment horizontal="center" vertical="center" textRotation="90"/>
    </xf>
    <xf numFmtId="3" fontId="4" fillId="35" borderId="10" xfId="0" applyNumberFormat="1" applyFont="1" applyFill="1" applyBorder="1" applyAlignment="1">
      <alignment horizontal="center" vertical="center"/>
    </xf>
    <xf numFmtId="3" fontId="4" fillId="35" borderId="10" xfId="0" applyNumberFormat="1" applyFont="1" applyFill="1" applyBorder="1" applyAlignment="1">
      <alignment horizontal="left" vertical="center" wrapText="1"/>
    </xf>
    <xf numFmtId="0" fontId="53" fillId="35" borderId="10" xfId="0" applyFont="1" applyFill="1" applyBorder="1" applyAlignment="1">
      <alignment horizontal="left" vertical="center" wrapText="1"/>
    </xf>
    <xf numFmtId="0" fontId="4" fillId="0" borderId="10" xfId="0" applyFont="1" applyFill="1" applyBorder="1" applyAlignment="1">
      <alignment vertical="center" textRotation="90" wrapText="1"/>
    </xf>
    <xf numFmtId="3" fontId="4" fillId="35" borderId="17" xfId="0" applyNumberFormat="1" applyFont="1" applyFill="1" applyBorder="1" applyAlignment="1">
      <alignment horizontal="center" vertical="center" textRotation="90"/>
    </xf>
    <xf numFmtId="3" fontId="53" fillId="35" borderId="17" xfId="0" applyNumberFormat="1" applyFont="1" applyFill="1" applyBorder="1" applyAlignment="1">
      <alignment horizontal="center" vertical="center" textRotation="90" wrapText="1"/>
    </xf>
    <xf numFmtId="3" fontId="53" fillId="0" borderId="17" xfId="0" applyNumberFormat="1" applyFont="1" applyBorder="1" applyAlignment="1">
      <alignment/>
    </xf>
    <xf numFmtId="0" fontId="2" fillId="35" borderId="0" xfId="0" applyFont="1" applyFill="1" applyAlignment="1">
      <alignment horizontal="center" vertical="center" textRotation="90" wrapText="1"/>
    </xf>
    <xf numFmtId="186" fontId="4" fillId="0" borderId="10" xfId="0" applyNumberFormat="1" applyFont="1" applyFill="1" applyBorder="1" applyAlignment="1">
      <alignment horizontal="center" vertical="center" textRotation="90" wrapText="1"/>
    </xf>
    <xf numFmtId="3" fontId="53" fillId="35" borderId="10" xfId="0" applyNumberFormat="1" applyFont="1" applyFill="1" applyBorder="1" applyAlignment="1">
      <alignment horizontal="center" vertical="center" textRotation="90" wrapText="1"/>
    </xf>
    <xf numFmtId="0" fontId="53" fillId="0" borderId="10" xfId="0" applyFont="1" applyBorder="1" applyAlignment="1">
      <alignment horizontal="left" vertical="center" wrapText="1"/>
    </xf>
    <xf numFmtId="3" fontId="53" fillId="0" borderId="17" xfId="0" applyNumberFormat="1" applyFont="1" applyBorder="1" applyAlignment="1">
      <alignment horizontal="center" vertical="center" textRotation="90"/>
    </xf>
    <xf numFmtId="0" fontId="53" fillId="35" borderId="17" xfId="0" applyFont="1" applyFill="1" applyBorder="1" applyAlignment="1">
      <alignment horizontal="left" vertical="center" wrapText="1"/>
    </xf>
    <xf numFmtId="3" fontId="53" fillId="35" borderId="17" xfId="0" applyNumberFormat="1" applyFont="1" applyFill="1" applyBorder="1" applyAlignment="1">
      <alignment horizontal="left" vertical="center" wrapText="1"/>
    </xf>
    <xf numFmtId="0" fontId="4" fillId="35" borderId="22" xfId="0" applyFont="1" applyFill="1" applyBorder="1" applyAlignment="1">
      <alignment vertical="center" wrapText="1"/>
    </xf>
    <xf numFmtId="3" fontId="4" fillId="35" borderId="13" xfId="0" applyNumberFormat="1"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53" fillId="35" borderId="12" xfId="0" applyFont="1" applyFill="1" applyBorder="1" applyAlignment="1">
      <alignment vertical="center" wrapText="1"/>
    </xf>
    <xf numFmtId="0" fontId="4" fillId="35" borderId="13" xfId="0" applyFont="1" applyFill="1" applyBorder="1" applyAlignment="1">
      <alignment horizontal="center" vertical="center" textRotation="90" wrapText="1"/>
    </xf>
    <xf numFmtId="0" fontId="4" fillId="36" borderId="23" xfId="0" applyFont="1" applyFill="1" applyBorder="1" applyAlignment="1">
      <alignment vertical="center" wrapText="1"/>
    </xf>
    <xf numFmtId="3" fontId="4" fillId="36" borderId="10" xfId="0" applyNumberFormat="1" applyFont="1" applyFill="1" applyBorder="1" applyAlignment="1">
      <alignment horizontal="center" vertical="center" textRotation="90" wrapText="1"/>
    </xf>
    <xf numFmtId="3" fontId="2" fillId="36" borderId="10" xfId="0" applyNumberFormat="1" applyFont="1" applyFill="1" applyBorder="1" applyAlignment="1">
      <alignment horizontal="center" vertical="center" textRotation="90"/>
    </xf>
    <xf numFmtId="0" fontId="4" fillId="35" borderId="13" xfId="0" applyFont="1" applyFill="1" applyBorder="1" applyAlignment="1">
      <alignment horizontal="left" vertical="center" wrapText="1"/>
    </xf>
    <xf numFmtId="3" fontId="53" fillId="35" borderId="12" xfId="0" applyNumberFormat="1" applyFont="1" applyFill="1" applyBorder="1" applyAlignment="1">
      <alignment horizontal="center" vertical="center" textRotation="90"/>
    </xf>
    <xf numFmtId="3" fontId="53" fillId="0" borderId="10" xfId="0" applyNumberFormat="1" applyFont="1" applyFill="1" applyBorder="1" applyAlignment="1">
      <alignment horizontal="center" vertical="center" textRotation="90"/>
    </xf>
    <xf numFmtId="3" fontId="53" fillId="0" borderId="13" xfId="0" applyNumberFormat="1" applyFont="1" applyBorder="1" applyAlignment="1">
      <alignment horizontal="center" vertical="center" textRotation="90"/>
    </xf>
    <xf numFmtId="3" fontId="53" fillId="0" borderId="20" xfId="0" applyNumberFormat="1" applyFont="1" applyBorder="1" applyAlignment="1">
      <alignment horizontal="center" vertical="center" textRotation="90"/>
    </xf>
    <xf numFmtId="3" fontId="53" fillId="0" borderId="12" xfId="0" applyNumberFormat="1" applyFont="1" applyFill="1" applyBorder="1" applyAlignment="1">
      <alignment horizontal="center" vertical="center" textRotation="90"/>
    </xf>
    <xf numFmtId="0" fontId="4" fillId="0" borderId="13" xfId="0" applyFont="1" applyFill="1" applyBorder="1" applyAlignment="1">
      <alignment vertical="center" wrapText="1"/>
    </xf>
    <xf numFmtId="3" fontId="53" fillId="35" borderId="13" xfId="42" applyNumberFormat="1" applyFont="1" applyFill="1" applyBorder="1" applyAlignment="1">
      <alignment horizontal="center" vertical="center" textRotation="90"/>
    </xf>
    <xf numFmtId="0" fontId="26" fillId="0" borderId="10" xfId="0" applyFont="1" applyFill="1" applyBorder="1" applyAlignment="1">
      <alignment vertical="center" wrapText="1"/>
    </xf>
    <xf numFmtId="0" fontId="4" fillId="0" borderId="24" xfId="0" applyFont="1" applyFill="1" applyBorder="1" applyAlignment="1">
      <alignment horizontal="center" vertical="center" textRotation="90" wrapText="1"/>
    </xf>
    <xf numFmtId="0" fontId="4" fillId="0" borderId="17" xfId="0" applyFont="1" applyFill="1" applyBorder="1" applyAlignment="1">
      <alignment vertical="center" wrapText="1"/>
    </xf>
    <xf numFmtId="3" fontId="53" fillId="0" borderId="25" xfId="0" applyNumberFormat="1" applyFont="1" applyBorder="1" applyAlignment="1">
      <alignment horizontal="center" vertical="center" textRotation="90"/>
    </xf>
    <xf numFmtId="0" fontId="4" fillId="36" borderId="23" xfId="0" applyFont="1" applyFill="1" applyBorder="1" applyAlignment="1">
      <alignment horizontal="center" vertical="center" textRotation="90" wrapText="1"/>
    </xf>
    <xf numFmtId="0" fontId="53" fillId="35" borderId="19" xfId="0" applyFont="1" applyFill="1" applyBorder="1" applyAlignment="1">
      <alignment horizontal="left" vertical="center" wrapText="1"/>
    </xf>
    <xf numFmtId="0" fontId="53" fillId="0" borderId="0" xfId="0" applyFont="1" applyAlignment="1">
      <alignment horizontal="left" vertical="center" wrapText="1"/>
    </xf>
    <xf numFmtId="180" fontId="53" fillId="0" borderId="0" xfId="0" applyNumberFormat="1" applyFont="1" applyAlignment="1">
      <alignment horizontal="right" vertical="center"/>
    </xf>
    <xf numFmtId="0" fontId="53" fillId="0" borderId="0" xfId="0" applyFont="1" applyAlignment="1">
      <alignment horizontal="right" vertical="center"/>
    </xf>
    <xf numFmtId="180" fontId="53" fillId="0" borderId="10" xfId="0" applyNumberFormat="1" applyFont="1" applyBorder="1" applyAlignment="1" applyProtection="1">
      <alignment horizontal="left" vertical="center" wrapText="1"/>
      <protection locked="0"/>
    </xf>
    <xf numFmtId="0" fontId="53" fillId="0" borderId="10" xfId="0" applyFont="1" applyBorder="1" applyAlignment="1">
      <alignment/>
    </xf>
    <xf numFmtId="0" fontId="4" fillId="19" borderId="13" xfId="0" applyFont="1" applyFill="1" applyBorder="1" applyAlignment="1">
      <alignment horizontal="center" vertical="center" wrapText="1"/>
    </xf>
    <xf numFmtId="0" fontId="4" fillId="19" borderId="13" xfId="0" applyFont="1" applyFill="1" applyBorder="1" applyAlignment="1">
      <alignment horizontal="center" vertical="center" textRotation="90" wrapText="1"/>
    </xf>
    <xf numFmtId="6" fontId="27" fillId="9" borderId="10" xfId="0" applyNumberFormat="1" applyFont="1" applyFill="1" applyBorder="1" applyAlignment="1">
      <alignment horizontal="center" vertical="center" textRotation="90" wrapText="1"/>
    </xf>
    <xf numFmtId="6" fontId="27" fillId="9" borderId="11" xfId="0" applyNumberFormat="1" applyFont="1" applyFill="1" applyBorder="1" applyAlignment="1">
      <alignment vertical="center" textRotation="90" wrapText="1"/>
    </xf>
    <xf numFmtId="0" fontId="27" fillId="9" borderId="10" xfId="0" applyFont="1" applyFill="1" applyBorder="1" applyAlignment="1">
      <alignment vertical="center" wrapText="1"/>
    </xf>
    <xf numFmtId="180" fontId="27" fillId="9" borderId="10" xfId="0" applyNumberFormat="1" applyFont="1" applyFill="1" applyBorder="1" applyAlignment="1">
      <alignment horizontal="right" vertical="center"/>
    </xf>
    <xf numFmtId="0" fontId="27" fillId="9" borderId="10" xfId="0" applyFont="1" applyFill="1" applyBorder="1" applyAlignment="1">
      <alignment horizontal="center" vertical="center" textRotation="90" wrapText="1"/>
    </xf>
    <xf numFmtId="3" fontId="27" fillId="9" borderId="21" xfId="0" applyNumberFormat="1" applyFont="1" applyFill="1" applyBorder="1" applyAlignment="1">
      <alignment horizontal="center" vertical="center" textRotation="90" wrapText="1"/>
    </xf>
    <xf numFmtId="0" fontId="53" fillId="0" borderId="24" xfId="0" applyFont="1" applyBorder="1" applyAlignment="1">
      <alignment horizontal="left" vertical="center" wrapText="1"/>
    </xf>
    <xf numFmtId="0" fontId="53" fillId="0" borderId="18" xfId="0" applyFont="1" applyBorder="1" applyAlignment="1">
      <alignment horizontal="left" vertical="center" wrapText="1"/>
    </xf>
    <xf numFmtId="0" fontId="4" fillId="19" borderId="13" xfId="0" applyFont="1" applyFill="1" applyBorder="1" applyAlignment="1">
      <alignment horizontal="center" vertical="center" textRotation="90" wrapText="1"/>
    </xf>
    <xf numFmtId="0" fontId="4" fillId="19" borderId="13" xfId="0" applyFont="1" applyFill="1" applyBorder="1" applyAlignment="1">
      <alignment horizontal="center" vertical="center" wrapText="1"/>
    </xf>
    <xf numFmtId="0" fontId="4" fillId="19" borderId="13" xfId="0" applyFont="1" applyFill="1" applyBorder="1" applyAlignment="1">
      <alignment horizontal="left" vertical="center" wrapText="1"/>
    </xf>
    <xf numFmtId="180" fontId="27" fillId="38" borderId="12" xfId="0" applyNumberFormat="1"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27" fillId="38" borderId="12" xfId="0" applyFont="1" applyFill="1" applyBorder="1" applyAlignment="1">
      <alignment horizontal="left" vertical="center" wrapText="1"/>
    </xf>
    <xf numFmtId="0" fontId="2" fillId="0" borderId="13" xfId="0" applyFont="1" applyBorder="1" applyAlignment="1">
      <alignment horizontal="center" vertical="center" textRotation="90" wrapText="1"/>
    </xf>
    <xf numFmtId="0" fontId="27" fillId="39" borderId="17" xfId="0" applyFont="1" applyFill="1" applyBorder="1" applyAlignment="1">
      <alignment horizontal="center" vertical="center" textRotation="90" wrapText="1"/>
    </xf>
    <xf numFmtId="0" fontId="53" fillId="0" borderId="19" xfId="0" applyFont="1" applyBorder="1" applyAlignment="1">
      <alignment horizontal="left" vertical="center" wrapText="1"/>
    </xf>
    <xf numFmtId="0" fontId="4" fillId="40" borderId="12" xfId="0" applyFont="1" applyFill="1" applyBorder="1" applyAlignment="1">
      <alignment horizontal="left" vertical="center" wrapText="1"/>
    </xf>
    <xf numFmtId="0" fontId="27" fillId="39" borderId="24" xfId="0" applyFont="1" applyFill="1" applyBorder="1" applyAlignment="1">
      <alignment horizontal="left" vertical="center" wrapText="1"/>
    </xf>
    <xf numFmtId="0" fontId="27" fillId="39" borderId="19" xfId="0" applyFont="1" applyFill="1" applyBorder="1" applyAlignment="1">
      <alignment horizontal="left" vertical="center" wrapText="1"/>
    </xf>
    <xf numFmtId="0" fontId="27" fillId="39" borderId="18" xfId="0" applyFont="1" applyFill="1" applyBorder="1" applyAlignment="1">
      <alignment horizontal="left" vertical="center" wrapText="1"/>
    </xf>
    <xf numFmtId="0" fontId="4" fillId="10" borderId="13" xfId="0" applyFont="1" applyFill="1" applyBorder="1" applyAlignment="1">
      <alignment horizontal="left" vertical="center" wrapText="1"/>
    </xf>
    <xf numFmtId="180" fontId="54" fillId="10" borderId="13" xfId="0" applyNumberFormat="1" applyFont="1" applyFill="1" applyBorder="1" applyAlignment="1">
      <alignment horizontal="center" vertical="center"/>
    </xf>
    <xf numFmtId="180" fontId="53" fillId="10" borderId="12" xfId="0" applyNumberFormat="1" applyFont="1" applyFill="1" applyBorder="1" applyAlignment="1">
      <alignment horizontal="left" vertical="center" wrapText="1"/>
    </xf>
    <xf numFmtId="0" fontId="54" fillId="10" borderId="13" xfId="0" applyFont="1" applyFill="1" applyBorder="1" applyAlignment="1">
      <alignment horizontal="center" vertical="center" textRotation="90"/>
    </xf>
    <xf numFmtId="180" fontId="53" fillId="0" borderId="10" xfId="0" applyNumberFormat="1" applyFont="1" applyBorder="1" applyAlignment="1">
      <alignment horizontal="center" vertical="center" textRotation="90"/>
    </xf>
    <xf numFmtId="180" fontId="53" fillId="0" borderId="10" xfId="0" applyNumberFormat="1" applyFont="1" applyBorder="1" applyAlignment="1" applyProtection="1">
      <alignment horizontal="center" vertical="center"/>
      <protection locked="0"/>
    </xf>
    <xf numFmtId="180" fontId="53" fillId="0" borderId="12" xfId="0" applyNumberFormat="1" applyFont="1" applyBorder="1" applyAlignment="1" applyProtection="1">
      <alignment horizontal="center" vertical="center"/>
      <protection locked="0"/>
    </xf>
    <xf numFmtId="0" fontId="4" fillId="0" borderId="10" xfId="0" applyFont="1" applyFill="1" applyBorder="1" applyAlignment="1">
      <alignment horizontal="center" vertical="center" wrapText="1"/>
    </xf>
    <xf numFmtId="180" fontId="53" fillId="0" borderId="12" xfId="0" applyNumberFormat="1" applyFont="1" applyBorder="1" applyAlignment="1">
      <alignment horizontal="center" vertical="center" textRotation="90"/>
    </xf>
    <xf numFmtId="186" fontId="4" fillId="35" borderId="10" xfId="0" applyNumberFormat="1" applyFont="1" applyFill="1" applyBorder="1" applyAlignment="1">
      <alignment horizontal="center" vertical="center" textRotation="90" wrapText="1"/>
    </xf>
    <xf numFmtId="180" fontId="53" fillId="37" borderId="10" xfId="0" applyNumberFormat="1" applyFont="1" applyFill="1" applyBorder="1" applyAlignment="1" applyProtection="1">
      <alignment horizontal="center" vertical="center"/>
      <protection locked="0"/>
    </xf>
    <xf numFmtId="0" fontId="4" fillId="36" borderId="23" xfId="0" applyFont="1" applyFill="1" applyBorder="1" applyAlignment="1">
      <alignment horizontal="center" vertical="center" wrapText="1"/>
    </xf>
    <xf numFmtId="0" fontId="53" fillId="0" borderId="0" xfId="0" applyFont="1" applyAlignment="1">
      <alignment horizontal="center" vertical="center" textRotation="90"/>
    </xf>
    <xf numFmtId="180" fontId="53" fillId="37" borderId="12" xfId="0" applyNumberFormat="1" applyFont="1" applyFill="1" applyBorder="1" applyAlignment="1" applyProtection="1">
      <alignment horizontal="center" vertical="center"/>
      <protection locked="0"/>
    </xf>
    <xf numFmtId="180" fontId="53" fillId="0" borderId="0" xfId="0" applyNumberFormat="1" applyFont="1" applyAlignment="1">
      <alignment horizontal="center" vertical="center"/>
    </xf>
    <xf numFmtId="0" fontId="25" fillId="13" borderId="10"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10" borderId="18"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26" xfId="0" applyFont="1" applyFill="1" applyBorder="1" applyAlignment="1">
      <alignment horizontal="left" vertical="center" wrapText="1"/>
    </xf>
    <xf numFmtId="0" fontId="53" fillId="35" borderId="21" xfId="0" applyFont="1" applyFill="1" applyBorder="1" applyAlignment="1">
      <alignment horizontal="left" vertical="center" wrapText="1"/>
    </xf>
    <xf numFmtId="0" fontId="27" fillId="9" borderId="12" xfId="0" applyFont="1" applyFill="1" applyBorder="1" applyAlignment="1">
      <alignment horizontal="left" vertical="center" wrapText="1"/>
    </xf>
    <xf numFmtId="0" fontId="55" fillId="35" borderId="10" xfId="0" applyFont="1" applyFill="1" applyBorder="1" applyAlignment="1">
      <alignment horizontal="left" vertical="center" wrapText="1"/>
    </xf>
    <xf numFmtId="0" fontId="53" fillId="35" borderId="18" xfId="0" applyFont="1" applyFill="1" applyBorder="1" applyAlignment="1">
      <alignment horizontal="left" vertical="center" wrapText="1"/>
    </xf>
    <xf numFmtId="0" fontId="53" fillId="0" borderId="17" xfId="0" applyFont="1" applyBorder="1" applyAlignment="1">
      <alignment horizontal="left" vertical="center" wrapText="1"/>
    </xf>
    <xf numFmtId="0" fontId="26" fillId="41" borderId="24" xfId="0" applyFont="1" applyFill="1" applyBorder="1" applyAlignment="1">
      <alignment horizontal="left" vertical="center" wrapText="1"/>
    </xf>
    <xf numFmtId="180" fontId="53" fillId="37" borderId="10" xfId="0" applyNumberFormat="1" applyFont="1" applyFill="1" applyBorder="1" applyAlignment="1" applyProtection="1">
      <alignment horizontal="left" vertical="center"/>
      <protection locked="0"/>
    </xf>
    <xf numFmtId="0" fontId="4" fillId="35" borderId="21" xfId="0" applyFont="1" applyFill="1" applyBorder="1" applyAlignment="1">
      <alignment horizontal="left" vertical="center" wrapText="1"/>
    </xf>
    <xf numFmtId="0" fontId="27" fillId="38" borderId="24" xfId="0" applyFont="1" applyFill="1" applyBorder="1" applyAlignment="1">
      <alignment horizontal="left" vertical="center" wrapText="1"/>
    </xf>
    <xf numFmtId="0" fontId="57" fillId="7" borderId="24" xfId="0" applyFont="1" applyFill="1" applyBorder="1" applyAlignment="1">
      <alignment horizontal="left" vertical="center" wrapText="1"/>
    </xf>
    <xf numFmtId="0" fontId="57" fillId="7" borderId="19" xfId="0" applyFont="1" applyFill="1" applyBorder="1" applyAlignment="1">
      <alignment horizontal="left" vertical="center" wrapText="1"/>
    </xf>
    <xf numFmtId="0" fontId="26" fillId="19" borderId="24" xfId="0" applyFont="1" applyFill="1" applyBorder="1" applyAlignment="1">
      <alignment horizontal="left" vertical="center" wrapText="1"/>
    </xf>
    <xf numFmtId="0" fontId="4" fillId="19" borderId="19" xfId="0" applyFont="1" applyFill="1" applyBorder="1" applyAlignment="1">
      <alignment horizontal="left" vertical="center" wrapText="1"/>
    </xf>
    <xf numFmtId="0" fontId="4" fillId="19" borderId="18" xfId="0" applyFont="1" applyFill="1" applyBorder="1" applyAlignment="1">
      <alignment horizontal="left" vertical="center" wrapText="1"/>
    </xf>
    <xf numFmtId="0" fontId="4" fillId="36" borderId="23"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4" fillId="19" borderId="24"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40" borderId="19" xfId="0" applyFont="1" applyFill="1" applyBorder="1" applyAlignment="1">
      <alignment horizontal="left" vertical="center" wrapText="1"/>
    </xf>
    <xf numFmtId="0" fontId="4" fillId="40" borderId="18" xfId="0" applyFont="1" applyFill="1" applyBorder="1" applyAlignment="1">
      <alignment horizontal="left" vertical="center" wrapText="1"/>
    </xf>
    <xf numFmtId="180" fontId="53" fillId="0" borderId="0" xfId="0" applyNumberFormat="1" applyFont="1" applyAlignment="1">
      <alignment horizontal="left" vertical="center"/>
    </xf>
    <xf numFmtId="0" fontId="4" fillId="35" borderId="10" xfId="0" applyFont="1" applyFill="1" applyBorder="1" applyAlignment="1">
      <alignment horizontal="center" vertical="center" wrapText="1"/>
    </xf>
    <xf numFmtId="0" fontId="58" fillId="42" borderId="10" xfId="0" applyFont="1" applyFill="1" applyBorder="1" applyAlignment="1">
      <alignment horizontal="center" vertical="center" textRotation="90" wrapText="1"/>
    </xf>
    <xf numFmtId="10" fontId="58" fillId="42" borderId="10" xfId="0" applyNumberFormat="1" applyFont="1" applyFill="1" applyBorder="1" applyAlignment="1">
      <alignment horizontal="center" vertical="center" textRotation="90" wrapText="1"/>
    </xf>
    <xf numFmtId="180" fontId="27" fillId="38" borderId="10" xfId="0" applyNumberFormat="1" applyFont="1" applyFill="1" applyBorder="1" applyAlignment="1">
      <alignment horizontal="center" vertical="center" textRotation="90" wrapText="1"/>
    </xf>
    <xf numFmtId="0" fontId="57" fillId="7" borderId="10" xfId="0" applyFont="1" applyFill="1" applyBorder="1" applyAlignment="1">
      <alignment vertical="center" textRotation="90" wrapText="1"/>
    </xf>
    <xf numFmtId="9" fontId="57" fillId="7" borderId="10" xfId="0" applyNumberFormat="1" applyFont="1" applyFill="1" applyBorder="1" applyAlignment="1">
      <alignment horizontal="center" vertical="center" textRotation="90" wrapText="1"/>
    </xf>
    <xf numFmtId="0" fontId="57" fillId="7" borderId="10" xfId="0" applyFont="1" applyFill="1" applyBorder="1" applyAlignment="1">
      <alignment horizontal="center" vertical="center" textRotation="90" wrapText="1"/>
    </xf>
    <xf numFmtId="0" fontId="59" fillId="39" borderId="10" xfId="0" applyFont="1" applyFill="1" applyBorder="1" applyAlignment="1">
      <alignment horizontal="center" vertical="center" textRotation="90" wrapText="1"/>
    </xf>
    <xf numFmtId="9" fontId="59" fillId="39" borderId="10" xfId="0" applyNumberFormat="1" applyFont="1" applyFill="1" applyBorder="1" applyAlignment="1">
      <alignment horizontal="center" vertical="center" textRotation="90" wrapText="1"/>
    </xf>
    <xf numFmtId="0" fontId="27" fillId="39" borderId="10" xfId="0" applyFont="1" applyFill="1" applyBorder="1" applyAlignment="1">
      <alignment horizontal="center" vertical="center" textRotation="90" wrapText="1"/>
    </xf>
    <xf numFmtId="9" fontId="27" fillId="39" borderId="10" xfId="0" applyNumberFormat="1" applyFont="1" applyFill="1" applyBorder="1" applyAlignment="1">
      <alignment horizontal="center" vertical="center" textRotation="90" wrapText="1"/>
    </xf>
    <xf numFmtId="0" fontId="4" fillId="40" borderId="10" xfId="0" applyFont="1" applyFill="1" applyBorder="1" applyAlignment="1">
      <alignment horizontal="center" vertical="center" textRotation="90" wrapText="1"/>
    </xf>
    <xf numFmtId="3" fontId="53" fillId="0" borderId="12" xfId="0" applyNumberFormat="1" applyFont="1" applyBorder="1" applyAlignment="1">
      <alignment horizontal="center" vertical="center" textRotation="90" wrapText="1"/>
    </xf>
    <xf numFmtId="0" fontId="53" fillId="0" borderId="12" xfId="0" applyFont="1" applyBorder="1" applyAlignment="1">
      <alignment horizontal="left" vertical="center" wrapText="1"/>
    </xf>
    <xf numFmtId="0" fontId="4" fillId="40" borderId="10" xfId="0" applyFont="1" applyFill="1" applyBorder="1" applyAlignment="1">
      <alignment horizontal="center" vertical="center" wrapText="1"/>
    </xf>
    <xf numFmtId="0" fontId="4" fillId="40" borderId="10" xfId="0" applyFont="1" applyFill="1" applyBorder="1" applyAlignment="1">
      <alignment horizontal="left" vertical="center" wrapText="1"/>
    </xf>
    <xf numFmtId="0" fontId="4" fillId="40" borderId="10" xfId="0" applyFont="1" applyFill="1" applyBorder="1" applyAlignment="1">
      <alignment horizontal="left" wrapText="1"/>
    </xf>
    <xf numFmtId="0" fontId="4" fillId="35" borderId="19" xfId="0" applyFont="1" applyFill="1" applyBorder="1" applyAlignment="1">
      <alignment horizontal="center" vertical="center" textRotation="90" wrapText="1"/>
    </xf>
    <xf numFmtId="3" fontId="53" fillId="35" borderId="13" xfId="0" applyNumberFormat="1" applyFont="1" applyFill="1" applyBorder="1" applyAlignment="1">
      <alignment horizontal="center" vertical="center" textRotation="90"/>
    </xf>
    <xf numFmtId="3" fontId="53" fillId="35" borderId="12" xfId="0" applyNumberFormat="1" applyFont="1" applyFill="1" applyBorder="1" applyAlignment="1">
      <alignment horizontal="left" vertical="center" wrapText="1"/>
    </xf>
    <xf numFmtId="0" fontId="53" fillId="0" borderId="19" xfId="0" applyFont="1" applyBorder="1" applyAlignment="1">
      <alignment horizontal="left" vertical="center" wrapText="1"/>
    </xf>
    <xf numFmtId="0" fontId="53" fillId="0" borderId="24" xfId="0" applyFont="1" applyBorder="1" applyAlignment="1">
      <alignment horizontal="left" vertical="center" wrapText="1"/>
    </xf>
    <xf numFmtId="0" fontId="53" fillId="0" borderId="18" xfId="0" applyFont="1" applyBorder="1" applyAlignment="1">
      <alignment horizontal="left" vertical="center" wrapText="1"/>
    </xf>
    <xf numFmtId="0" fontId="4" fillId="19" borderId="10" xfId="0" applyFont="1" applyFill="1" applyBorder="1" applyAlignment="1">
      <alignment horizontal="left" vertical="center" wrapText="1"/>
    </xf>
    <xf numFmtId="0" fontId="4" fillId="0" borderId="12"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180" fontId="53" fillId="10" borderId="13" xfId="0" applyNumberFormat="1" applyFont="1" applyFill="1" applyBorder="1" applyAlignment="1">
      <alignment horizontal="left" vertical="center" wrapText="1"/>
    </xf>
    <xf numFmtId="180" fontId="53" fillId="10" borderId="17" xfId="0" applyNumberFormat="1" applyFont="1" applyFill="1" applyBorder="1" applyAlignment="1">
      <alignment horizontal="left" vertical="center" wrapText="1"/>
    </xf>
    <xf numFmtId="0" fontId="53" fillId="0" borderId="19" xfId="0" applyFont="1" applyBorder="1" applyAlignment="1">
      <alignment horizontal="left" vertical="center" wrapText="1"/>
    </xf>
    <xf numFmtId="180" fontId="53" fillId="10" borderId="12" xfId="0" applyNumberFormat="1" applyFont="1" applyFill="1" applyBorder="1" applyAlignment="1">
      <alignment horizontal="left" vertical="center" wrapText="1"/>
    </xf>
    <xf numFmtId="3" fontId="4" fillId="40" borderId="10" xfId="0" applyNumberFormat="1" applyFont="1" applyFill="1" applyBorder="1" applyAlignment="1">
      <alignment horizontal="center" vertical="center" textRotation="90" wrapText="1"/>
    </xf>
    <xf numFmtId="0" fontId="3" fillId="35" borderId="10" xfId="0" applyFont="1" applyFill="1" applyBorder="1" applyAlignment="1">
      <alignment horizontal="left" textRotation="90" wrapText="1"/>
    </xf>
    <xf numFmtId="0" fontId="2" fillId="35" borderId="21" xfId="0" applyFont="1" applyFill="1" applyBorder="1" applyAlignment="1">
      <alignment horizontal="center" vertical="center" textRotation="90" wrapText="1"/>
    </xf>
    <xf numFmtId="3" fontId="4" fillId="35" borderId="11" xfId="0" applyNumberFormat="1" applyFont="1" applyFill="1" applyBorder="1" applyAlignment="1">
      <alignment horizontal="center" vertical="center" textRotation="90" wrapText="1"/>
    </xf>
    <xf numFmtId="3" fontId="53" fillId="35" borderId="11" xfId="42" applyNumberFormat="1" applyFont="1" applyFill="1" applyBorder="1" applyAlignment="1">
      <alignment horizontal="center" vertical="center" textRotation="90"/>
    </xf>
    <xf numFmtId="3" fontId="4" fillId="36" borderId="27" xfId="0" applyNumberFormat="1" applyFont="1" applyFill="1" applyBorder="1" applyAlignment="1">
      <alignment horizontal="center" vertical="center" textRotation="90" wrapText="1"/>
    </xf>
    <xf numFmtId="0" fontId="26" fillId="19"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49" fontId="53" fillId="0" borderId="10" xfId="0" applyNumberFormat="1" applyFont="1" applyBorder="1" applyAlignment="1">
      <alignment horizontal="center" vertical="center"/>
    </xf>
    <xf numFmtId="0" fontId="4" fillId="35" borderId="17"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53"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49" fontId="53" fillId="0" borderId="12" xfId="0" applyNumberFormat="1" applyFont="1" applyBorder="1" applyAlignment="1">
      <alignment horizontal="center" vertical="center"/>
    </xf>
    <xf numFmtId="49" fontId="53" fillId="35" borderId="10" xfId="0" applyNumberFormat="1" applyFont="1" applyFill="1" applyBorder="1" applyAlignment="1">
      <alignment horizontal="center" vertical="center"/>
    </xf>
    <xf numFmtId="49" fontId="53" fillId="35" borderId="12" xfId="0" applyNumberFormat="1" applyFont="1" applyFill="1" applyBorder="1" applyAlignment="1">
      <alignment horizontal="center" vertical="center"/>
    </xf>
    <xf numFmtId="0" fontId="4" fillId="35" borderId="10" xfId="0" applyFont="1" applyFill="1" applyBorder="1" applyAlignment="1">
      <alignment horizontal="center" vertical="center" textRotation="90" wrapText="1"/>
    </xf>
    <xf numFmtId="0" fontId="53" fillId="0" borderId="19" xfId="0" applyFont="1" applyBorder="1" applyAlignment="1">
      <alignment horizontal="left" vertical="center" wrapText="1"/>
    </xf>
    <xf numFmtId="0" fontId="2" fillId="0" borderId="12" xfId="0" applyFont="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35" borderId="10" xfId="0" applyFont="1" applyFill="1" applyBorder="1" applyAlignment="1">
      <alignment horizontal="center" vertical="center" textRotation="90" wrapText="1"/>
    </xf>
    <xf numFmtId="0" fontId="4" fillId="35" borderId="12" xfId="0" applyFont="1" applyFill="1" applyBorder="1" applyAlignment="1">
      <alignment horizontal="center" vertical="center" textRotation="90" wrapText="1"/>
    </xf>
    <xf numFmtId="0" fontId="2" fillId="0" borderId="0" xfId="0" applyFont="1" applyBorder="1" applyAlignment="1">
      <alignment horizontal="center" vertical="center" wrapText="1"/>
    </xf>
    <xf numFmtId="0" fontId="4" fillId="19" borderId="12" xfId="0" applyFont="1" applyFill="1" applyBorder="1" applyAlignment="1">
      <alignment horizontal="center" vertical="center" textRotation="90" wrapText="1"/>
    </xf>
    <xf numFmtId="0" fontId="4" fillId="19" borderId="13" xfId="0" applyFont="1" applyFill="1" applyBorder="1" applyAlignment="1">
      <alignment horizontal="center" vertical="center" textRotation="90" wrapText="1"/>
    </xf>
    <xf numFmtId="0" fontId="4" fillId="19" borderId="17"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24" fillId="10" borderId="12" xfId="0" applyFont="1" applyFill="1" applyBorder="1" applyAlignment="1">
      <alignment horizontal="center" vertical="center" textRotation="90" wrapText="1"/>
    </xf>
    <xf numFmtId="0" fontId="24" fillId="10" borderId="13" xfId="0" applyFont="1" applyFill="1" applyBorder="1" applyAlignment="1">
      <alignment horizontal="center" vertical="center" textRotation="90" wrapText="1"/>
    </xf>
    <xf numFmtId="0" fontId="24" fillId="10" borderId="17" xfId="0" applyFont="1" applyFill="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4" fillId="19" borderId="13" xfId="0" applyFont="1" applyFill="1" applyBorder="1" applyAlignment="1">
      <alignment horizontal="left" vertical="center" wrapText="1"/>
    </xf>
    <xf numFmtId="0" fontId="4" fillId="19" borderId="17" xfId="0" applyFont="1" applyFill="1" applyBorder="1" applyAlignment="1">
      <alignment horizontal="left" vertical="center" wrapText="1"/>
    </xf>
    <xf numFmtId="0" fontId="2" fillId="41" borderId="12" xfId="0" applyFont="1" applyFill="1" applyBorder="1" applyAlignment="1">
      <alignment horizontal="left" vertical="center" wrapText="1"/>
    </xf>
    <xf numFmtId="0" fontId="2" fillId="41" borderId="13" xfId="0" applyFont="1" applyFill="1" applyBorder="1" applyAlignment="1">
      <alignment horizontal="left" vertical="center" wrapText="1"/>
    </xf>
    <xf numFmtId="0" fontId="2" fillId="41" borderId="17" xfId="0" applyFont="1" applyFill="1" applyBorder="1" applyAlignment="1">
      <alignment horizontal="left" vertical="center" wrapText="1"/>
    </xf>
    <xf numFmtId="180" fontId="31" fillId="38" borderId="12" xfId="0" applyNumberFormat="1" applyFont="1" applyFill="1" applyBorder="1" applyAlignment="1" applyProtection="1">
      <alignment horizontal="center" vertical="center" wrapText="1"/>
      <protection locked="0"/>
    </xf>
    <xf numFmtId="180" fontId="31" fillId="38" borderId="13" xfId="0" applyNumberFormat="1" applyFont="1" applyFill="1" applyBorder="1" applyAlignment="1" applyProtection="1">
      <alignment horizontal="center" vertical="center" wrapText="1"/>
      <protection locked="0"/>
    </xf>
    <xf numFmtId="180" fontId="31" fillId="38" borderId="17" xfId="0" applyNumberFormat="1" applyFont="1" applyFill="1" applyBorder="1" applyAlignment="1" applyProtection="1">
      <alignment horizontal="center" vertical="center" wrapText="1"/>
      <protection locked="0"/>
    </xf>
    <xf numFmtId="0" fontId="53" fillId="0" borderId="0" xfId="0" applyFont="1" applyBorder="1" applyAlignment="1">
      <alignment horizontal="left" vertical="center" wrapText="1"/>
    </xf>
    <xf numFmtId="180" fontId="27" fillId="38" borderId="13" xfId="0" applyNumberFormat="1" applyFont="1" applyFill="1" applyBorder="1" applyAlignment="1">
      <alignment horizontal="center" vertical="center" textRotation="90" wrapText="1"/>
    </xf>
    <xf numFmtId="180" fontId="27" fillId="38" borderId="17" xfId="0" applyNumberFormat="1" applyFont="1" applyFill="1" applyBorder="1" applyAlignment="1">
      <alignment horizontal="center" vertical="center" textRotation="90" wrapText="1"/>
    </xf>
    <xf numFmtId="0" fontId="27" fillId="39" borderId="10" xfId="0" applyFont="1" applyFill="1" applyBorder="1" applyAlignment="1">
      <alignment horizontal="center" vertical="center" textRotation="90" wrapText="1"/>
    </xf>
    <xf numFmtId="9" fontId="59" fillId="39" borderId="12" xfId="0" applyNumberFormat="1" applyFont="1" applyFill="1" applyBorder="1" applyAlignment="1">
      <alignment horizontal="center" vertical="center" textRotation="90" wrapText="1"/>
    </xf>
    <xf numFmtId="9" fontId="59" fillId="39" borderId="17" xfId="0" applyNumberFormat="1" applyFont="1" applyFill="1" applyBorder="1" applyAlignment="1">
      <alignment horizontal="center" vertical="center" textRotation="90" wrapText="1"/>
    </xf>
    <xf numFmtId="9" fontId="27" fillId="39" borderId="10" xfId="0" applyNumberFormat="1" applyFont="1" applyFill="1" applyBorder="1" applyAlignment="1">
      <alignment horizontal="center" vertical="center" textRotation="90" wrapText="1"/>
    </xf>
    <xf numFmtId="0" fontId="53" fillId="0" borderId="12" xfId="0" applyFont="1" applyBorder="1" applyAlignment="1">
      <alignment vertical="center" wrapText="1"/>
    </xf>
    <xf numFmtId="0" fontId="53" fillId="0" borderId="17" xfId="0" applyFont="1" applyBorder="1" applyAlignment="1">
      <alignment vertical="center" wrapText="1"/>
    </xf>
    <xf numFmtId="180" fontId="54" fillId="10" borderId="12" xfId="0" applyNumberFormat="1" applyFont="1" applyFill="1" applyBorder="1" applyAlignment="1">
      <alignment horizontal="center" vertical="center" textRotation="90" wrapText="1"/>
    </xf>
    <xf numFmtId="180" fontId="54" fillId="10" borderId="13" xfId="0" applyNumberFormat="1" applyFont="1" applyFill="1" applyBorder="1" applyAlignment="1">
      <alignment horizontal="center" vertical="center" textRotation="90" wrapText="1"/>
    </xf>
    <xf numFmtId="180" fontId="54" fillId="10" borderId="17" xfId="0" applyNumberFormat="1" applyFont="1" applyFill="1" applyBorder="1" applyAlignment="1">
      <alignment horizontal="center" vertical="center" textRotation="90" wrapText="1"/>
    </xf>
    <xf numFmtId="180" fontId="54" fillId="10" borderId="10" xfId="0" applyNumberFormat="1" applyFont="1" applyFill="1" applyBorder="1" applyAlignment="1">
      <alignment horizontal="center" vertical="center" textRotation="90" wrapText="1"/>
    </xf>
    <xf numFmtId="0" fontId="33" fillId="10" borderId="10" xfId="0" applyFont="1" applyFill="1" applyBorder="1" applyAlignment="1">
      <alignment horizontal="left" vertical="center" wrapText="1"/>
    </xf>
    <xf numFmtId="0" fontId="24" fillId="10" borderId="10" xfId="0" applyFont="1" applyFill="1" applyBorder="1" applyAlignment="1">
      <alignment horizontal="center" vertical="center"/>
    </xf>
    <xf numFmtId="0" fontId="4" fillId="10" borderId="12" xfId="0" applyFont="1" applyFill="1" applyBorder="1" applyAlignment="1">
      <alignment horizontal="center" vertical="center" textRotation="90" wrapText="1"/>
    </xf>
    <xf numFmtId="0" fontId="4" fillId="10" borderId="13" xfId="0" applyFont="1" applyFill="1" applyBorder="1" applyAlignment="1">
      <alignment horizontal="center" vertical="center" textRotation="90" wrapText="1"/>
    </xf>
    <xf numFmtId="0" fontId="4" fillId="10" borderId="17" xfId="0" applyFont="1" applyFill="1" applyBorder="1" applyAlignment="1">
      <alignment horizontal="center" vertical="center" textRotation="90" wrapText="1"/>
    </xf>
    <xf numFmtId="0" fontId="24" fillId="10" borderId="12" xfId="0" applyFont="1" applyFill="1" applyBorder="1" applyAlignment="1">
      <alignment horizontal="center" vertical="center" textRotation="90"/>
    </xf>
    <xf numFmtId="0" fontId="24" fillId="10" borderId="13" xfId="0" applyFont="1" applyFill="1" applyBorder="1" applyAlignment="1">
      <alignment horizontal="center" vertical="center" textRotation="90"/>
    </xf>
    <xf numFmtId="0" fontId="24" fillId="10" borderId="17" xfId="0" applyFont="1" applyFill="1" applyBorder="1" applyAlignment="1">
      <alignment horizontal="center" vertical="center" textRotation="90"/>
    </xf>
    <xf numFmtId="0" fontId="4" fillId="19" borderId="12" xfId="0" applyFont="1" applyFill="1" applyBorder="1" applyAlignment="1">
      <alignment horizontal="center" vertical="center" wrapText="1"/>
    </xf>
    <xf numFmtId="0" fontId="4" fillId="19" borderId="13" xfId="0" applyFont="1" applyFill="1" applyBorder="1" applyAlignment="1">
      <alignment horizontal="center" vertical="center" wrapText="1"/>
    </xf>
    <xf numFmtId="0" fontId="4" fillId="19" borderId="17" xfId="0" applyFont="1" applyFill="1" applyBorder="1" applyAlignment="1">
      <alignment horizontal="center" vertical="center" wrapText="1"/>
    </xf>
    <xf numFmtId="3" fontId="4" fillId="19" borderId="12" xfId="0" applyNumberFormat="1" applyFont="1" applyFill="1" applyBorder="1" applyAlignment="1">
      <alignment horizontal="center" vertical="center" textRotation="90" wrapText="1"/>
    </xf>
    <xf numFmtId="3" fontId="4" fillId="19" borderId="13" xfId="0" applyNumberFormat="1" applyFont="1" applyFill="1" applyBorder="1" applyAlignment="1">
      <alignment horizontal="center" vertical="center" textRotation="90" wrapText="1"/>
    </xf>
    <xf numFmtId="3" fontId="4" fillId="19" borderId="17" xfId="0" applyNumberFormat="1" applyFont="1" applyFill="1" applyBorder="1" applyAlignment="1">
      <alignment horizontal="center" vertical="center" textRotation="90" wrapText="1"/>
    </xf>
    <xf numFmtId="0" fontId="2" fillId="41" borderId="12" xfId="0" applyFont="1" applyFill="1" applyBorder="1" applyAlignment="1">
      <alignment horizontal="center" vertical="center" wrapText="1"/>
    </xf>
    <xf numFmtId="0" fontId="2" fillId="41" borderId="13" xfId="0" applyFont="1" applyFill="1" applyBorder="1" applyAlignment="1">
      <alignment horizontal="center" vertical="center" wrapText="1"/>
    </xf>
    <xf numFmtId="0" fontId="2" fillId="41" borderId="17" xfId="0" applyFont="1" applyFill="1" applyBorder="1" applyAlignment="1">
      <alignment horizontal="center" vertical="center" wrapText="1"/>
    </xf>
    <xf numFmtId="180" fontId="27" fillId="38" borderId="12" xfId="0" applyNumberFormat="1" applyFont="1" applyFill="1" applyBorder="1" applyAlignment="1">
      <alignment horizontal="left" vertical="center" wrapText="1"/>
    </xf>
    <xf numFmtId="180" fontId="27" fillId="38" borderId="13" xfId="0" applyNumberFormat="1" applyFont="1" applyFill="1" applyBorder="1" applyAlignment="1">
      <alignment horizontal="left" vertical="center" wrapText="1"/>
    </xf>
    <xf numFmtId="180" fontId="27" fillId="38" borderId="17" xfId="0" applyNumberFormat="1" applyFont="1" applyFill="1" applyBorder="1" applyAlignment="1">
      <alignment horizontal="left" vertical="center" wrapText="1"/>
    </xf>
    <xf numFmtId="0" fontId="2" fillId="41" borderId="12" xfId="0" applyFont="1" applyFill="1" applyBorder="1" applyAlignment="1">
      <alignment horizontal="left" wrapText="1"/>
    </xf>
    <xf numFmtId="0" fontId="2" fillId="41" borderId="13" xfId="0" applyFont="1" applyFill="1" applyBorder="1" applyAlignment="1">
      <alignment horizontal="left" wrapText="1"/>
    </xf>
    <xf numFmtId="0" fontId="2" fillId="41" borderId="17" xfId="0" applyFont="1" applyFill="1" applyBorder="1" applyAlignment="1">
      <alignment horizontal="left" wrapText="1"/>
    </xf>
    <xf numFmtId="180" fontId="27" fillId="43" borderId="12" xfId="0" applyNumberFormat="1" applyFont="1" applyFill="1" applyBorder="1" applyAlignment="1">
      <alignment horizontal="center" vertical="center" wrapText="1"/>
    </xf>
    <xf numFmtId="180" fontId="27" fillId="43" borderId="13" xfId="0" applyNumberFormat="1" applyFont="1" applyFill="1" applyBorder="1" applyAlignment="1">
      <alignment horizontal="center" vertical="center" wrapText="1"/>
    </xf>
    <xf numFmtId="180" fontId="27" fillId="43" borderId="17" xfId="0" applyNumberFormat="1" applyFont="1" applyFill="1" applyBorder="1" applyAlignment="1">
      <alignment horizontal="center" vertical="center" wrapText="1"/>
    </xf>
    <xf numFmtId="180" fontId="27" fillId="38" borderId="12" xfId="0" applyNumberFormat="1" applyFont="1" applyFill="1" applyBorder="1" applyAlignment="1">
      <alignment horizontal="center" vertical="center" textRotation="90" wrapText="1"/>
    </xf>
    <xf numFmtId="180" fontId="27" fillId="38" borderId="12" xfId="0" applyNumberFormat="1" applyFont="1" applyFill="1" applyBorder="1" applyAlignment="1">
      <alignment horizontal="center" vertical="center"/>
    </xf>
    <xf numFmtId="180" fontId="27" fillId="38" borderId="13" xfId="0" applyNumberFormat="1" applyFont="1" applyFill="1" applyBorder="1" applyAlignment="1">
      <alignment horizontal="center" vertical="center"/>
    </xf>
    <xf numFmtId="180" fontId="27" fillId="38" borderId="17" xfId="0" applyNumberFormat="1" applyFont="1" applyFill="1" applyBorder="1" applyAlignment="1">
      <alignment horizontal="center" vertical="center"/>
    </xf>
    <xf numFmtId="3" fontId="33" fillId="41" borderId="12" xfId="0" applyNumberFormat="1" applyFont="1" applyFill="1" applyBorder="1" applyAlignment="1">
      <alignment horizontal="center" vertical="center" textRotation="90" wrapText="1"/>
    </xf>
    <xf numFmtId="0" fontId="33" fillId="41" borderId="13" xfId="0" applyFont="1" applyFill="1" applyBorder="1" applyAlignment="1">
      <alignment horizontal="center" vertical="center" textRotation="90" wrapText="1"/>
    </xf>
    <xf numFmtId="0" fontId="33" fillId="41" borderId="17" xfId="0" applyFont="1" applyFill="1" applyBorder="1" applyAlignment="1">
      <alignment horizontal="center" vertical="center" textRotation="90" wrapText="1"/>
    </xf>
    <xf numFmtId="0" fontId="26" fillId="41" borderId="12" xfId="0" applyFont="1" applyFill="1" applyBorder="1" applyAlignment="1">
      <alignment horizontal="center" vertical="center" wrapText="1"/>
    </xf>
    <xf numFmtId="0" fontId="26" fillId="41" borderId="13" xfId="0" applyFont="1" applyFill="1" applyBorder="1" applyAlignment="1">
      <alignment horizontal="center" vertical="center" wrapText="1"/>
    </xf>
    <xf numFmtId="0" fontId="26" fillId="41" borderId="12" xfId="0" applyFont="1" applyFill="1" applyBorder="1" applyAlignment="1">
      <alignment horizontal="left" vertical="center" wrapText="1"/>
    </xf>
    <xf numFmtId="0" fontId="26" fillId="41" borderId="13" xfId="0" applyFont="1" applyFill="1" applyBorder="1" applyAlignment="1">
      <alignment horizontal="left" vertical="center" wrapText="1"/>
    </xf>
    <xf numFmtId="0" fontId="26" fillId="41" borderId="12" xfId="0" applyFont="1" applyFill="1" applyBorder="1" applyAlignment="1">
      <alignment horizontal="left" wrapText="1"/>
    </xf>
    <xf numFmtId="0" fontId="26" fillId="41" borderId="13" xfId="0" applyFont="1" applyFill="1" applyBorder="1" applyAlignment="1">
      <alignment horizontal="left" wrapText="1"/>
    </xf>
    <xf numFmtId="0" fontId="27" fillId="38" borderId="12" xfId="0" applyFont="1" applyFill="1" applyBorder="1" applyAlignment="1">
      <alignment horizontal="center" vertical="center" wrapText="1"/>
    </xf>
    <xf numFmtId="0" fontId="27" fillId="38" borderId="13" xfId="0" applyFont="1" applyFill="1" applyBorder="1" applyAlignment="1">
      <alignment horizontal="center" vertical="center" wrapText="1"/>
    </xf>
    <xf numFmtId="0" fontId="27" fillId="38" borderId="17" xfId="0" applyFont="1" applyFill="1" applyBorder="1" applyAlignment="1">
      <alignment horizontal="center" vertical="center" wrapText="1"/>
    </xf>
    <xf numFmtId="0" fontId="27" fillId="38" borderId="12" xfId="0" applyFont="1" applyFill="1" applyBorder="1" applyAlignment="1">
      <alignment horizontal="left" vertical="center" wrapText="1"/>
    </xf>
    <xf numFmtId="0" fontId="27" fillId="38" borderId="17" xfId="0" applyFont="1" applyFill="1" applyBorder="1" applyAlignment="1">
      <alignment horizontal="left" vertical="center" wrapText="1"/>
    </xf>
    <xf numFmtId="0" fontId="4" fillId="41" borderId="12" xfId="0" applyFont="1" applyFill="1" applyBorder="1" applyAlignment="1">
      <alignment horizontal="left" vertical="center" wrapText="1"/>
    </xf>
    <xf numFmtId="0" fontId="4" fillId="41" borderId="13" xfId="0" applyFont="1" applyFill="1" applyBorder="1" applyAlignment="1">
      <alignment horizontal="left" vertical="center" wrapText="1"/>
    </xf>
    <xf numFmtId="0" fontId="4" fillId="41" borderId="17" xfId="0" applyFont="1" applyFill="1" applyBorder="1" applyAlignment="1">
      <alignment horizontal="left" vertical="center" wrapText="1"/>
    </xf>
    <xf numFmtId="0" fontId="26" fillId="41" borderId="17" xfId="0" applyFont="1" applyFill="1" applyBorder="1" applyAlignment="1">
      <alignment horizontal="left" vertical="center" wrapText="1"/>
    </xf>
    <xf numFmtId="0" fontId="27" fillId="38" borderId="13" xfId="0" applyFont="1" applyFill="1" applyBorder="1" applyAlignment="1">
      <alignment horizontal="left" vertical="center" wrapText="1"/>
    </xf>
    <xf numFmtId="0" fontId="24" fillId="41" borderId="12" xfId="0" applyFont="1" applyFill="1" applyBorder="1" applyAlignment="1">
      <alignment horizontal="center" vertical="center" wrapText="1"/>
    </xf>
    <xf numFmtId="0" fontId="24" fillId="41" borderId="13" xfId="0" applyFont="1" applyFill="1" applyBorder="1" applyAlignment="1">
      <alignment horizontal="center" vertical="center" wrapText="1"/>
    </xf>
    <xf numFmtId="0" fontId="24" fillId="41" borderId="17" xfId="0" applyFont="1" applyFill="1" applyBorder="1" applyAlignment="1">
      <alignment horizontal="center" vertical="center" wrapText="1"/>
    </xf>
    <xf numFmtId="0" fontId="24" fillId="41" borderId="12" xfId="0" applyFont="1" applyFill="1" applyBorder="1" applyAlignment="1">
      <alignment horizontal="left" vertical="center" wrapText="1"/>
    </xf>
    <xf numFmtId="0" fontId="24" fillId="41" borderId="13" xfId="0" applyFont="1" applyFill="1" applyBorder="1" applyAlignment="1">
      <alignment horizontal="left" vertical="center" wrapText="1"/>
    </xf>
    <xf numFmtId="0" fontId="24" fillId="41" borderId="17" xfId="0" applyFont="1" applyFill="1" applyBorder="1" applyAlignment="1">
      <alignment horizontal="left" vertical="center" wrapText="1"/>
    </xf>
    <xf numFmtId="3" fontId="53" fillId="0" borderId="12" xfId="0" applyNumberFormat="1" applyFont="1" applyBorder="1" applyAlignment="1">
      <alignment horizontal="left" vertical="center" wrapText="1"/>
    </xf>
    <xf numFmtId="3" fontId="53" fillId="0" borderId="17" xfId="0" applyNumberFormat="1" applyFont="1" applyBorder="1" applyAlignment="1">
      <alignment horizontal="left" vertical="center" wrapText="1"/>
    </xf>
    <xf numFmtId="0" fontId="4" fillId="19" borderId="12" xfId="0" applyFont="1" applyFill="1" applyBorder="1" applyAlignment="1">
      <alignment horizontal="left" vertical="center" wrapText="1"/>
    </xf>
    <xf numFmtId="0" fontId="27" fillId="44" borderId="12" xfId="0" applyFont="1" applyFill="1" applyBorder="1" applyAlignment="1">
      <alignment horizontal="left" vertical="center" wrapText="1"/>
    </xf>
    <xf numFmtId="0" fontId="27" fillId="44" borderId="13" xfId="0" applyFont="1" applyFill="1" applyBorder="1" applyAlignment="1">
      <alignment horizontal="left" vertical="center" wrapText="1"/>
    </xf>
    <xf numFmtId="0" fontId="27" fillId="44" borderId="17" xfId="0" applyFont="1" applyFill="1" applyBorder="1" applyAlignment="1">
      <alignment horizontal="left" vertical="center" wrapText="1"/>
    </xf>
    <xf numFmtId="0" fontId="27" fillId="44" borderId="12" xfId="0" applyFont="1" applyFill="1" applyBorder="1" applyAlignment="1">
      <alignment horizontal="center" vertical="center" wrapText="1"/>
    </xf>
    <xf numFmtId="0" fontId="27" fillId="44" borderId="13" xfId="0" applyFont="1" applyFill="1" applyBorder="1" applyAlignment="1">
      <alignment horizontal="center" vertical="center" wrapText="1"/>
    </xf>
    <xf numFmtId="0" fontId="27" fillId="44" borderId="17" xfId="0" applyFont="1" applyFill="1" applyBorder="1" applyAlignment="1">
      <alignment horizontal="center" vertical="center" wrapText="1"/>
    </xf>
    <xf numFmtId="0" fontId="27" fillId="45" borderId="12" xfId="0" applyFont="1" applyFill="1" applyBorder="1" applyAlignment="1">
      <alignment horizontal="center" vertical="center" wrapText="1"/>
    </xf>
    <xf numFmtId="0" fontId="27" fillId="45" borderId="13" xfId="0" applyFont="1" applyFill="1" applyBorder="1" applyAlignment="1">
      <alignment horizontal="center" vertical="center" wrapText="1"/>
    </xf>
    <xf numFmtId="0" fontId="27" fillId="45" borderId="17" xfId="0" applyFont="1" applyFill="1" applyBorder="1" applyAlignment="1">
      <alignment horizontal="center" vertical="center" wrapText="1"/>
    </xf>
    <xf numFmtId="0" fontId="27" fillId="45" borderId="12" xfId="0" applyFont="1" applyFill="1" applyBorder="1" applyAlignment="1">
      <alignment horizontal="left" vertical="center" wrapText="1"/>
    </xf>
    <xf numFmtId="0" fontId="27" fillId="45" borderId="13" xfId="0" applyFont="1" applyFill="1" applyBorder="1" applyAlignment="1">
      <alignment horizontal="left" vertical="center" wrapText="1"/>
    </xf>
    <xf numFmtId="0" fontId="27" fillId="45" borderId="17" xfId="0" applyFont="1" applyFill="1" applyBorder="1" applyAlignment="1">
      <alignment horizontal="left" vertical="center" wrapText="1"/>
    </xf>
    <xf numFmtId="0" fontId="27" fillId="43" borderId="12" xfId="0" applyFont="1" applyFill="1" applyBorder="1" applyAlignment="1">
      <alignment horizontal="center" vertical="center" wrapText="1"/>
    </xf>
    <xf numFmtId="0" fontId="27" fillId="43" borderId="13" xfId="0" applyFont="1" applyFill="1" applyBorder="1" applyAlignment="1">
      <alignment horizontal="center" vertical="center" wrapText="1"/>
    </xf>
    <xf numFmtId="0" fontId="27" fillId="43" borderId="17" xfId="0" applyFont="1" applyFill="1" applyBorder="1" applyAlignment="1">
      <alignment horizontal="center" vertical="center" wrapText="1"/>
    </xf>
    <xf numFmtId="0" fontId="27" fillId="43" borderId="12" xfId="0" applyFont="1" applyFill="1" applyBorder="1" applyAlignment="1">
      <alignment horizontal="left" vertical="center" wrapText="1"/>
    </xf>
    <xf numFmtId="0" fontId="27" fillId="43" borderId="13" xfId="0" applyFont="1" applyFill="1" applyBorder="1" applyAlignment="1">
      <alignment horizontal="left" vertical="center" wrapText="1"/>
    </xf>
    <xf numFmtId="0" fontId="27" fillId="43" borderId="17" xfId="0" applyFont="1" applyFill="1" applyBorder="1" applyAlignment="1">
      <alignment horizontal="left" vertical="center" wrapText="1"/>
    </xf>
    <xf numFmtId="0" fontId="4" fillId="46" borderId="12" xfId="0" applyFont="1" applyFill="1" applyBorder="1" applyAlignment="1">
      <alignment horizontal="left" vertical="center" wrapText="1"/>
    </xf>
    <xf numFmtId="0" fontId="4" fillId="46" borderId="13" xfId="0" applyFont="1" applyFill="1" applyBorder="1" applyAlignment="1">
      <alignment horizontal="left" vertical="center" wrapText="1"/>
    </xf>
    <xf numFmtId="0" fontId="4" fillId="46" borderId="17" xfId="0" applyFont="1" applyFill="1" applyBorder="1" applyAlignment="1">
      <alignment horizontal="left" vertical="center" wrapText="1"/>
    </xf>
    <xf numFmtId="0" fontId="24" fillId="47" borderId="12" xfId="0" applyFont="1" applyFill="1" applyBorder="1" applyAlignment="1">
      <alignment horizontal="center" vertical="center"/>
    </xf>
    <xf numFmtId="0" fontId="24" fillId="47" borderId="13" xfId="0" applyFont="1" applyFill="1" applyBorder="1" applyAlignment="1">
      <alignment horizontal="center" vertical="center"/>
    </xf>
    <xf numFmtId="0" fontId="24" fillId="47" borderId="17" xfId="0" applyFont="1" applyFill="1" applyBorder="1" applyAlignment="1">
      <alignment horizontal="center" vertical="center"/>
    </xf>
    <xf numFmtId="0" fontId="2" fillId="0" borderId="13" xfId="0" applyFont="1" applyBorder="1" applyAlignment="1">
      <alignment horizontal="center" vertical="center" textRotation="90" wrapText="1"/>
    </xf>
    <xf numFmtId="0" fontId="2" fillId="47" borderId="12" xfId="0" applyFont="1" applyFill="1" applyBorder="1" applyAlignment="1">
      <alignment horizontal="left" vertical="center"/>
    </xf>
    <xf numFmtId="0" fontId="2" fillId="47" borderId="13" xfId="0" applyFont="1" applyFill="1" applyBorder="1" applyAlignment="1">
      <alignment horizontal="left" vertical="center"/>
    </xf>
    <xf numFmtId="0" fontId="2" fillId="47" borderId="17" xfId="0" applyFont="1" applyFill="1" applyBorder="1" applyAlignment="1">
      <alignment horizontal="left" vertical="center"/>
    </xf>
    <xf numFmtId="0" fontId="24" fillId="47" borderId="13" xfId="0" applyFont="1" applyFill="1" applyBorder="1" applyAlignment="1">
      <alignment horizontal="left" vertical="center"/>
    </xf>
    <xf numFmtId="0" fontId="24" fillId="47" borderId="17" xfId="0" applyFont="1" applyFill="1" applyBorder="1" applyAlignment="1">
      <alignment horizontal="left" vertical="center"/>
    </xf>
    <xf numFmtId="0" fontId="24" fillId="47" borderId="12" xfId="0" applyFont="1" applyFill="1" applyBorder="1" applyAlignment="1">
      <alignment horizontal="left" vertical="center"/>
    </xf>
    <xf numFmtId="0" fontId="27" fillId="48" borderId="12" xfId="0" applyFont="1" applyFill="1" applyBorder="1" applyAlignment="1">
      <alignment horizontal="center" vertical="center" wrapText="1"/>
    </xf>
    <xf numFmtId="0" fontId="27" fillId="48" borderId="13" xfId="0" applyFont="1" applyFill="1" applyBorder="1" applyAlignment="1">
      <alignment horizontal="center" vertical="center" wrapText="1"/>
    </xf>
    <xf numFmtId="0" fontId="27" fillId="48" borderId="17" xfId="0" applyFont="1" applyFill="1" applyBorder="1" applyAlignment="1">
      <alignment horizontal="center" vertical="center" wrapText="1"/>
    </xf>
    <xf numFmtId="0" fontId="27" fillId="48" borderId="12" xfId="0" applyFont="1" applyFill="1" applyBorder="1" applyAlignment="1">
      <alignment horizontal="left" vertical="center" wrapText="1"/>
    </xf>
    <xf numFmtId="0" fontId="27" fillId="48" borderId="13" xfId="0" applyFont="1" applyFill="1" applyBorder="1" applyAlignment="1">
      <alignment horizontal="left" vertical="center" wrapText="1"/>
    </xf>
    <xf numFmtId="0" fontId="27" fillId="48" borderId="17" xfId="0" applyFont="1" applyFill="1" applyBorder="1" applyAlignment="1">
      <alignment horizontal="left" vertical="center" wrapText="1"/>
    </xf>
    <xf numFmtId="0" fontId="27" fillId="9" borderId="12" xfId="0" applyFont="1" applyFill="1" applyBorder="1" applyAlignment="1">
      <alignment horizontal="center" vertical="center" wrapText="1"/>
    </xf>
    <xf numFmtId="0" fontId="27" fillId="9" borderId="13" xfId="0" applyFont="1" applyFill="1" applyBorder="1" applyAlignment="1">
      <alignment horizontal="center" vertical="center" wrapText="1"/>
    </xf>
    <xf numFmtId="0" fontId="27" fillId="9" borderId="17" xfId="0" applyFont="1" applyFill="1" applyBorder="1" applyAlignment="1">
      <alignment horizontal="center" vertical="center" wrapText="1"/>
    </xf>
    <xf numFmtId="0" fontId="4" fillId="10" borderId="10" xfId="0" applyFont="1" applyFill="1" applyBorder="1" applyAlignment="1">
      <alignment horizontal="left" vertical="center" wrapText="1"/>
    </xf>
    <xf numFmtId="180" fontId="53" fillId="10" borderId="13" xfId="0" applyNumberFormat="1" applyFont="1" applyFill="1" applyBorder="1" applyAlignment="1">
      <alignment horizontal="left" vertical="center" wrapText="1"/>
    </xf>
    <xf numFmtId="180" fontId="53" fillId="10" borderId="17" xfId="0" applyNumberFormat="1" applyFont="1" applyFill="1" applyBorder="1" applyAlignment="1">
      <alignment horizontal="left" vertical="center" wrapText="1"/>
    </xf>
    <xf numFmtId="0" fontId="4" fillId="40" borderId="12" xfId="0" applyFont="1" applyFill="1" applyBorder="1" applyAlignment="1">
      <alignment horizontal="center" vertical="center" textRotation="90" wrapText="1"/>
    </xf>
    <xf numFmtId="0" fontId="4" fillId="40" borderId="13" xfId="0" applyFont="1" applyFill="1" applyBorder="1" applyAlignment="1">
      <alignment horizontal="center" vertical="center" textRotation="90" wrapText="1"/>
    </xf>
    <xf numFmtId="0" fontId="4" fillId="40" borderId="17" xfId="0" applyFont="1" applyFill="1" applyBorder="1" applyAlignment="1">
      <alignment horizontal="center" vertical="center" textRotation="90" wrapText="1"/>
    </xf>
    <xf numFmtId="0" fontId="27" fillId="39" borderId="12" xfId="0" applyFont="1" applyFill="1" applyBorder="1" applyAlignment="1">
      <alignment horizontal="center" vertical="center" wrapText="1"/>
    </xf>
    <xf numFmtId="0" fontId="27" fillId="39" borderId="13" xfId="0" applyFont="1" applyFill="1" applyBorder="1" applyAlignment="1">
      <alignment horizontal="center" vertical="center" wrapText="1"/>
    </xf>
    <xf numFmtId="0" fontId="27" fillId="39" borderId="17" xfId="0" applyFont="1" applyFill="1" applyBorder="1" applyAlignment="1">
      <alignment horizontal="center" vertical="center" wrapText="1"/>
    </xf>
    <xf numFmtId="0" fontId="4" fillId="40" borderId="12" xfId="0" applyFont="1" applyFill="1" applyBorder="1" applyAlignment="1">
      <alignment horizontal="left" vertical="center" wrapText="1"/>
    </xf>
    <xf numFmtId="0" fontId="4" fillId="40" borderId="13" xfId="0" applyFont="1" applyFill="1" applyBorder="1" applyAlignment="1">
      <alignment horizontal="left" vertical="center" wrapText="1"/>
    </xf>
    <xf numFmtId="0" fontId="4" fillId="40" borderId="17" xfId="0" applyFont="1" applyFill="1" applyBorder="1" applyAlignment="1">
      <alignment horizontal="left" vertical="center" wrapText="1"/>
    </xf>
    <xf numFmtId="0" fontId="27" fillId="39" borderId="13" xfId="0" applyFont="1" applyFill="1" applyBorder="1" applyAlignment="1">
      <alignment horizontal="left" vertical="center" wrapText="1"/>
    </xf>
    <xf numFmtId="0" fontId="27" fillId="39" borderId="17" xfId="0" applyFont="1" applyFill="1" applyBorder="1" applyAlignment="1">
      <alignment horizontal="left" vertical="center" wrapText="1"/>
    </xf>
    <xf numFmtId="0" fontId="27" fillId="39" borderId="28" xfId="0" applyFont="1" applyFill="1" applyBorder="1" applyAlignment="1">
      <alignment horizontal="center" vertical="center" textRotation="90" wrapText="1"/>
    </xf>
    <xf numFmtId="0" fontId="27" fillId="39" borderId="13" xfId="0" applyFont="1" applyFill="1" applyBorder="1" applyAlignment="1">
      <alignment horizontal="center" vertical="center" textRotation="90" wrapText="1"/>
    </xf>
    <xf numFmtId="0" fontId="27" fillId="39" borderId="17" xfId="0" applyFont="1" applyFill="1" applyBorder="1" applyAlignment="1">
      <alignment horizontal="center" vertical="center" textRotation="90" wrapText="1"/>
    </xf>
    <xf numFmtId="0" fontId="27" fillId="39" borderId="28" xfId="0" applyFont="1" applyFill="1" applyBorder="1" applyAlignment="1">
      <alignment horizontal="center" vertical="center" wrapText="1"/>
    </xf>
    <xf numFmtId="0" fontId="53" fillId="0" borderId="19" xfId="0" applyFont="1" applyBorder="1" applyAlignment="1">
      <alignment horizontal="left" vertical="center" wrapText="1"/>
    </xf>
    <xf numFmtId="0" fontId="53" fillId="0" borderId="18" xfId="0" applyFont="1" applyBorder="1" applyAlignment="1">
      <alignment horizontal="left" vertical="center" wrapText="1"/>
    </xf>
    <xf numFmtId="0" fontId="27" fillId="39" borderId="12" xfId="0" applyFont="1" applyFill="1" applyBorder="1" applyAlignment="1">
      <alignment horizontal="left" vertical="center" wrapText="1"/>
    </xf>
    <xf numFmtId="0" fontId="4" fillId="40" borderId="12" xfId="0" applyFont="1" applyFill="1" applyBorder="1" applyAlignment="1">
      <alignment horizontal="center" vertical="center" wrapText="1"/>
    </xf>
    <xf numFmtId="0" fontId="4" fillId="40" borderId="13" xfId="0" applyFont="1" applyFill="1" applyBorder="1" applyAlignment="1">
      <alignment horizontal="center" vertical="center" wrapText="1"/>
    </xf>
    <xf numFmtId="0" fontId="4" fillId="40" borderId="17" xfId="0" applyFont="1" applyFill="1" applyBorder="1" applyAlignment="1">
      <alignment horizontal="center" vertical="center" wrapText="1"/>
    </xf>
    <xf numFmtId="0" fontId="4" fillId="40" borderId="10" xfId="0" applyFont="1" applyFill="1" applyBorder="1" applyAlignment="1">
      <alignment horizontal="center" vertical="center" textRotation="90" wrapText="1"/>
    </xf>
    <xf numFmtId="0" fontId="4" fillId="40" borderId="20" xfId="0" applyFont="1" applyFill="1" applyBorder="1" applyAlignment="1">
      <alignment horizontal="left" vertical="center" wrapText="1"/>
    </xf>
    <xf numFmtId="0" fontId="4" fillId="40" borderId="29" xfId="0" applyFont="1" applyFill="1" applyBorder="1" applyAlignment="1">
      <alignment horizontal="left" vertical="center" wrapText="1"/>
    </xf>
    <xf numFmtId="0" fontId="4" fillId="40" borderId="25" xfId="0" applyFont="1" applyFill="1" applyBorder="1" applyAlignment="1">
      <alignment horizontal="left" vertical="center" wrapText="1"/>
    </xf>
    <xf numFmtId="0" fontId="27" fillId="39" borderId="24" xfId="0" applyFont="1" applyFill="1" applyBorder="1" applyAlignment="1">
      <alignment horizontal="left" vertical="center" wrapText="1"/>
    </xf>
    <xf numFmtId="0" fontId="27" fillId="39" borderId="19" xfId="0" applyFont="1" applyFill="1" applyBorder="1" applyAlignment="1">
      <alignment horizontal="left" vertical="center" wrapText="1"/>
    </xf>
    <xf numFmtId="0" fontId="27" fillId="39" borderId="18" xfId="0" applyFont="1" applyFill="1" applyBorder="1" applyAlignment="1">
      <alignment horizontal="left" vertical="center" wrapText="1"/>
    </xf>
    <xf numFmtId="0" fontId="27" fillId="39" borderId="24" xfId="0" applyFont="1" applyFill="1" applyBorder="1" applyAlignment="1">
      <alignment horizontal="center" vertical="center" wrapText="1"/>
    </xf>
    <xf numFmtId="0" fontId="27" fillId="39" borderId="19" xfId="0" applyFont="1" applyFill="1" applyBorder="1" applyAlignment="1">
      <alignment horizontal="center" vertical="center" wrapText="1"/>
    </xf>
    <xf numFmtId="0" fontId="27" fillId="39" borderId="18" xfId="0" applyFont="1" applyFill="1" applyBorder="1" applyAlignment="1">
      <alignment horizontal="center" vertical="center" wrapText="1"/>
    </xf>
    <xf numFmtId="0" fontId="26" fillId="40" borderId="12" xfId="0" applyFont="1" applyFill="1" applyBorder="1" applyAlignment="1">
      <alignment horizontal="left" vertical="center" wrapText="1"/>
    </xf>
    <xf numFmtId="0" fontId="26" fillId="40" borderId="13" xfId="0" applyFont="1" applyFill="1" applyBorder="1" applyAlignment="1">
      <alignment horizontal="left" vertical="center" wrapText="1"/>
    </xf>
    <xf numFmtId="0" fontId="26" fillId="40" borderId="17" xfId="0" applyFont="1" applyFill="1" applyBorder="1" applyAlignment="1">
      <alignment horizontal="left" vertical="center" wrapText="1"/>
    </xf>
    <xf numFmtId="0" fontId="26" fillId="40" borderId="12" xfId="0" applyFont="1" applyFill="1" applyBorder="1" applyAlignment="1">
      <alignment horizontal="center" vertical="center" wrapText="1"/>
    </xf>
    <xf numFmtId="0" fontId="26" fillId="40" borderId="13" xfId="0" applyFont="1" applyFill="1" applyBorder="1" applyAlignment="1">
      <alignment horizontal="center" vertical="center" wrapText="1"/>
    </xf>
    <xf numFmtId="0" fontId="26" fillId="40" borderId="17" xfId="0" applyFont="1" applyFill="1" applyBorder="1" applyAlignment="1">
      <alignment horizontal="center" vertical="center" wrapText="1"/>
    </xf>
    <xf numFmtId="0" fontId="27" fillId="49" borderId="12" xfId="0" applyFont="1" applyFill="1" applyBorder="1" applyAlignment="1">
      <alignment horizontal="center" vertical="center" wrapText="1"/>
    </xf>
    <xf numFmtId="0" fontId="27" fillId="49" borderId="13" xfId="0" applyFont="1" applyFill="1" applyBorder="1" applyAlignment="1">
      <alignment horizontal="center" vertical="center" wrapText="1"/>
    </xf>
    <xf numFmtId="0" fontId="27" fillId="49" borderId="17" xfId="0" applyFont="1" applyFill="1" applyBorder="1" applyAlignment="1">
      <alignment horizontal="center" vertical="center" wrapText="1"/>
    </xf>
    <xf numFmtId="0" fontId="27" fillId="49" borderId="12" xfId="0" applyFont="1" applyFill="1" applyBorder="1" applyAlignment="1">
      <alignment horizontal="left" vertical="center" wrapText="1"/>
    </xf>
    <xf numFmtId="0" fontId="27" fillId="49" borderId="13" xfId="0" applyFont="1" applyFill="1" applyBorder="1" applyAlignment="1">
      <alignment horizontal="left" vertical="center" wrapText="1"/>
    </xf>
    <xf numFmtId="0" fontId="27" fillId="49" borderId="17" xfId="0" applyFont="1" applyFill="1" applyBorder="1" applyAlignment="1">
      <alignment horizontal="left" vertical="center" wrapText="1"/>
    </xf>
    <xf numFmtId="0" fontId="57" fillId="7" borderId="12" xfId="0" applyFont="1" applyFill="1" applyBorder="1" applyAlignment="1">
      <alignment horizontal="left" vertical="center" wrapText="1"/>
    </xf>
    <xf numFmtId="0" fontId="57" fillId="7" borderId="13" xfId="0" applyFont="1" applyFill="1" applyBorder="1" applyAlignment="1">
      <alignment horizontal="left" vertical="center" wrapText="1"/>
    </xf>
    <xf numFmtId="0" fontId="57" fillId="7" borderId="17" xfId="0" applyFont="1" applyFill="1" applyBorder="1" applyAlignment="1">
      <alignment horizontal="left" vertical="center" wrapText="1"/>
    </xf>
    <xf numFmtId="0" fontId="57" fillId="7" borderId="12" xfId="0" applyFont="1" applyFill="1" applyBorder="1" applyAlignment="1">
      <alignment horizontal="center" vertical="center" wrapText="1"/>
    </xf>
    <xf numFmtId="0" fontId="57" fillId="7" borderId="13" xfId="0" applyFont="1" applyFill="1" applyBorder="1" applyAlignment="1">
      <alignment horizontal="center" vertical="center" wrapText="1"/>
    </xf>
    <xf numFmtId="0" fontId="57" fillId="7" borderId="17" xfId="0" applyFont="1" applyFill="1" applyBorder="1" applyAlignment="1">
      <alignment horizontal="center" vertical="center" wrapText="1"/>
    </xf>
    <xf numFmtId="0" fontId="2" fillId="0" borderId="10" xfId="0" applyFont="1" applyBorder="1" applyAlignment="1">
      <alignment horizontal="center" vertical="center" textRotation="90" wrapText="1"/>
    </xf>
    <xf numFmtId="0" fontId="4" fillId="19" borderId="10" xfId="0" applyFont="1" applyFill="1" applyBorder="1" applyAlignment="1">
      <alignment horizontal="center" vertical="center" textRotation="90" wrapText="1"/>
    </xf>
    <xf numFmtId="0" fontId="4" fillId="19" borderId="12" xfId="0" applyFont="1" applyFill="1" applyBorder="1" applyAlignment="1">
      <alignment horizontal="left" wrapText="1"/>
    </xf>
    <xf numFmtId="0" fontId="4" fillId="19" borderId="13" xfId="0" applyFont="1" applyFill="1" applyBorder="1" applyAlignment="1">
      <alignment horizontal="left" wrapText="1"/>
    </xf>
    <xf numFmtId="0" fontId="4" fillId="19" borderId="17" xfId="0" applyFont="1" applyFill="1" applyBorder="1" applyAlignment="1">
      <alignment horizontal="left" wrapText="1"/>
    </xf>
    <xf numFmtId="180" fontId="27" fillId="50" borderId="12" xfId="0" applyNumberFormat="1" applyFont="1" applyFill="1" applyBorder="1" applyAlignment="1">
      <alignment horizontal="center" vertical="center"/>
    </xf>
    <xf numFmtId="180" fontId="27" fillId="50" borderId="13" xfId="0" applyNumberFormat="1" applyFont="1" applyFill="1" applyBorder="1" applyAlignment="1">
      <alignment horizontal="center" vertical="center"/>
    </xf>
    <xf numFmtId="180" fontId="27" fillId="50" borderId="17" xfId="0" applyNumberFormat="1" applyFont="1" applyFill="1" applyBorder="1" applyAlignment="1">
      <alignment horizontal="center" vertical="center"/>
    </xf>
    <xf numFmtId="0" fontId="4"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2" xfId="0" applyFont="1" applyFill="1" applyBorder="1" applyAlignment="1">
      <alignment horizontal="left" vertical="center" wrapText="1"/>
    </xf>
    <xf numFmtId="0" fontId="4" fillId="10" borderId="13" xfId="0" applyFont="1" applyFill="1" applyBorder="1" applyAlignment="1">
      <alignment horizontal="left" vertical="center" wrapText="1"/>
    </xf>
    <xf numFmtId="0" fontId="4" fillId="10" borderId="17" xfId="0" applyFont="1" applyFill="1" applyBorder="1" applyAlignment="1">
      <alignment horizontal="left" vertical="center" wrapText="1"/>
    </xf>
    <xf numFmtId="180" fontId="27" fillId="9" borderId="12" xfId="0" applyNumberFormat="1" applyFont="1" applyFill="1" applyBorder="1" applyAlignment="1">
      <alignment horizontal="center" vertical="center" wrapText="1"/>
    </xf>
    <xf numFmtId="180" fontId="27" fillId="9" borderId="13" xfId="0" applyNumberFormat="1" applyFont="1" applyFill="1" applyBorder="1" applyAlignment="1">
      <alignment horizontal="center" vertical="center" wrapText="1"/>
    </xf>
    <xf numFmtId="180" fontId="27" fillId="9" borderId="17" xfId="0" applyNumberFormat="1" applyFont="1" applyFill="1" applyBorder="1" applyAlignment="1">
      <alignment horizontal="center" vertical="center" wrapText="1"/>
    </xf>
    <xf numFmtId="180" fontId="53" fillId="10" borderId="12" xfId="0" applyNumberFormat="1" applyFont="1" applyFill="1" applyBorder="1" applyAlignment="1">
      <alignment horizontal="center" vertical="center"/>
    </xf>
    <xf numFmtId="180" fontId="53" fillId="10" borderId="13" xfId="0" applyNumberFormat="1" applyFont="1" applyFill="1" applyBorder="1" applyAlignment="1">
      <alignment horizontal="center" vertical="center"/>
    </xf>
    <xf numFmtId="180" fontId="53" fillId="10" borderId="17" xfId="0" applyNumberFormat="1" applyFont="1" applyFill="1" applyBorder="1" applyAlignment="1">
      <alignment horizontal="center" vertical="center"/>
    </xf>
    <xf numFmtId="0" fontId="2" fillId="10" borderId="12" xfId="0" applyFont="1" applyFill="1" applyBorder="1" applyAlignment="1">
      <alignment horizontal="center" vertical="center" textRotation="90" wrapText="1"/>
    </xf>
    <xf numFmtId="0" fontId="2" fillId="10" borderId="13" xfId="0" applyFont="1" applyFill="1" applyBorder="1" applyAlignment="1">
      <alignment horizontal="center" vertical="center" textRotation="90" wrapText="1"/>
    </xf>
    <xf numFmtId="0" fontId="2" fillId="10" borderId="17" xfId="0" applyFont="1" applyFill="1" applyBorder="1" applyAlignment="1">
      <alignment horizontal="center" vertical="center" textRotation="90" wrapText="1"/>
    </xf>
    <xf numFmtId="180" fontId="54" fillId="10" borderId="12" xfId="0" applyNumberFormat="1" applyFont="1" applyFill="1" applyBorder="1" applyAlignment="1">
      <alignment horizontal="center" vertical="center"/>
    </xf>
    <xf numFmtId="180" fontId="54" fillId="10" borderId="13" xfId="0" applyNumberFormat="1" applyFont="1" applyFill="1" applyBorder="1" applyAlignment="1">
      <alignment horizontal="center" vertical="center"/>
    </xf>
    <xf numFmtId="180" fontId="54" fillId="10" borderId="17" xfId="0" applyNumberFormat="1" applyFont="1" applyFill="1" applyBorder="1" applyAlignment="1">
      <alignment horizontal="center" vertical="center"/>
    </xf>
    <xf numFmtId="0" fontId="60" fillId="9" borderId="12" xfId="0" applyFont="1" applyFill="1" applyBorder="1" applyAlignment="1">
      <alignment horizontal="center" vertical="center" wrapText="1"/>
    </xf>
    <xf numFmtId="0" fontId="60" fillId="9" borderId="13" xfId="0" applyFont="1" applyFill="1" applyBorder="1" applyAlignment="1">
      <alignment horizontal="center" vertical="center" wrapText="1"/>
    </xf>
    <xf numFmtId="0" fontId="60" fillId="9" borderId="17" xfId="0" applyFont="1" applyFill="1" applyBorder="1" applyAlignment="1">
      <alignment horizontal="center" vertical="center" wrapText="1"/>
    </xf>
    <xf numFmtId="0" fontId="27" fillId="50" borderId="12" xfId="0" applyFont="1" applyFill="1" applyBorder="1" applyAlignment="1">
      <alignment horizontal="center" vertical="center" wrapText="1"/>
    </xf>
    <xf numFmtId="0" fontId="27" fillId="50" borderId="13" xfId="0" applyFont="1" applyFill="1" applyBorder="1" applyAlignment="1">
      <alignment horizontal="center" vertical="center" wrapText="1"/>
    </xf>
    <xf numFmtId="0" fontId="27" fillId="50" borderId="17" xfId="0" applyFont="1" applyFill="1" applyBorder="1" applyAlignment="1">
      <alignment horizontal="center" vertical="center" wrapText="1"/>
    </xf>
    <xf numFmtId="0" fontId="33" fillId="10" borderId="12" xfId="0" applyFont="1" applyFill="1" applyBorder="1" applyAlignment="1">
      <alignment horizontal="center" vertical="center"/>
    </xf>
    <xf numFmtId="0" fontId="33" fillId="10" borderId="13" xfId="0" applyFont="1" applyFill="1" applyBorder="1" applyAlignment="1">
      <alignment horizontal="center" vertical="center"/>
    </xf>
    <xf numFmtId="0" fontId="33" fillId="10" borderId="17" xfId="0" applyFont="1" applyFill="1" applyBorder="1" applyAlignment="1">
      <alignment horizontal="center" vertical="center"/>
    </xf>
    <xf numFmtId="0" fontId="27" fillId="9" borderId="12" xfId="0" applyFont="1" applyFill="1" applyBorder="1" applyAlignment="1">
      <alignment horizontal="left" vertical="center" wrapText="1"/>
    </xf>
    <xf numFmtId="0" fontId="27" fillId="9" borderId="13" xfId="0" applyFont="1" applyFill="1" applyBorder="1" applyAlignment="1">
      <alignment horizontal="left" vertical="center" wrapText="1"/>
    </xf>
    <xf numFmtId="0" fontId="27" fillId="9" borderId="17" xfId="0" applyFont="1" applyFill="1" applyBorder="1" applyAlignment="1">
      <alignment horizontal="left" vertical="center" wrapText="1"/>
    </xf>
    <xf numFmtId="3" fontId="4" fillId="10" borderId="10" xfId="0" applyNumberFormat="1" applyFont="1" applyFill="1" applyBorder="1" applyAlignment="1">
      <alignment horizontal="center" vertical="center" textRotation="90" wrapText="1"/>
    </xf>
    <xf numFmtId="0" fontId="27" fillId="38" borderId="10" xfId="0" applyFont="1" applyFill="1" applyBorder="1" applyAlignment="1">
      <alignment horizontal="center" vertical="center" wrapText="1"/>
    </xf>
    <xf numFmtId="0" fontId="27" fillId="39" borderId="28" xfId="0" applyFont="1" applyFill="1" applyBorder="1" applyAlignment="1">
      <alignment horizontal="left" vertical="center" wrapText="1"/>
    </xf>
    <xf numFmtId="3" fontId="4" fillId="10" borderId="12" xfId="0" applyNumberFormat="1" applyFont="1" applyFill="1" applyBorder="1" applyAlignment="1">
      <alignment horizontal="center" vertical="center" textRotation="90" wrapText="1"/>
    </xf>
    <xf numFmtId="3" fontId="4" fillId="10" borderId="13" xfId="0" applyNumberFormat="1" applyFont="1" applyFill="1" applyBorder="1" applyAlignment="1">
      <alignment horizontal="center" vertical="center" textRotation="90" wrapText="1"/>
    </xf>
    <xf numFmtId="3" fontId="4" fillId="10" borderId="17" xfId="0" applyNumberFormat="1" applyFont="1" applyFill="1" applyBorder="1" applyAlignment="1">
      <alignment horizontal="center" vertical="center" textRotation="90" wrapText="1"/>
    </xf>
    <xf numFmtId="0" fontId="4" fillId="19" borderId="10" xfId="0" applyFont="1" applyFill="1" applyBorder="1" applyAlignment="1">
      <alignment horizontal="left" vertical="center" wrapText="1"/>
    </xf>
    <xf numFmtId="0" fontId="4" fillId="41" borderId="12" xfId="0" applyFont="1" applyFill="1" applyBorder="1" applyAlignment="1">
      <alignment horizontal="center" vertical="center" wrapText="1"/>
    </xf>
    <xf numFmtId="0" fontId="4" fillId="41" borderId="13" xfId="0" applyFont="1" applyFill="1" applyBorder="1" applyAlignment="1">
      <alignment horizontal="center" vertical="center" wrapText="1"/>
    </xf>
    <xf numFmtId="0" fontId="4" fillId="41" borderId="17" xfId="0" applyFont="1" applyFill="1" applyBorder="1" applyAlignment="1">
      <alignment horizontal="center" vertical="center" wrapText="1"/>
    </xf>
    <xf numFmtId="0" fontId="27" fillId="38" borderId="10" xfId="0" applyFont="1" applyFill="1" applyBorder="1" applyAlignment="1">
      <alignment horizontal="left" vertical="center" wrapText="1"/>
    </xf>
    <xf numFmtId="14" fontId="4" fillId="40" borderId="12" xfId="0" applyNumberFormat="1" applyFont="1" applyFill="1" applyBorder="1" applyAlignment="1">
      <alignment horizontal="center" vertical="center" wrapText="1"/>
    </xf>
    <xf numFmtId="14" fontId="4" fillId="40" borderId="13" xfId="0" applyNumberFormat="1" applyFont="1" applyFill="1" applyBorder="1" applyAlignment="1">
      <alignment horizontal="center" vertical="center" wrapText="1"/>
    </xf>
    <xf numFmtId="14" fontId="4" fillId="40" borderId="17" xfId="0" applyNumberFormat="1" applyFont="1" applyFill="1" applyBorder="1" applyAlignment="1">
      <alignment horizontal="center" vertical="center" wrapText="1"/>
    </xf>
    <xf numFmtId="0" fontId="24" fillId="47" borderId="10" xfId="0" applyFont="1" applyFill="1" applyBorder="1" applyAlignment="1">
      <alignment horizontal="center" vertical="center"/>
    </xf>
    <xf numFmtId="0" fontId="24" fillId="47" borderId="12" xfId="0" applyFont="1" applyFill="1" applyBorder="1" applyAlignment="1">
      <alignment horizontal="left" vertical="center" wrapText="1"/>
    </xf>
    <xf numFmtId="0" fontId="24" fillId="47" borderId="13" xfId="0" applyFont="1" applyFill="1" applyBorder="1" applyAlignment="1">
      <alignment horizontal="left" vertical="center" wrapText="1"/>
    </xf>
    <xf numFmtId="0" fontId="24" fillId="47" borderId="17" xfId="0" applyFont="1" applyFill="1" applyBorder="1" applyAlignment="1">
      <alignment horizontal="left" vertical="center" wrapText="1"/>
    </xf>
    <xf numFmtId="0" fontId="24" fillId="47" borderId="10" xfId="0" applyFont="1" applyFill="1" applyBorder="1" applyAlignment="1">
      <alignment horizontal="left" vertical="center" wrapText="1"/>
    </xf>
    <xf numFmtId="0" fontId="27" fillId="45" borderId="10" xfId="0" applyFont="1" applyFill="1" applyBorder="1" applyAlignment="1">
      <alignment horizontal="center" vertical="center" wrapText="1"/>
    </xf>
    <xf numFmtId="0" fontId="27" fillId="48" borderId="10" xfId="0" applyFont="1" applyFill="1" applyBorder="1" applyAlignment="1">
      <alignment vertical="center" wrapText="1"/>
    </xf>
    <xf numFmtId="0" fontId="27" fillId="45" borderId="10" xfId="0" applyFont="1" applyFill="1" applyBorder="1" applyAlignment="1">
      <alignment horizontal="left" vertical="center" wrapText="1"/>
    </xf>
    <xf numFmtId="0" fontId="24" fillId="10" borderId="10" xfId="0" applyFont="1" applyFill="1" applyBorder="1" applyAlignment="1">
      <alignment horizontal="left" vertical="center" wrapText="1"/>
    </xf>
    <xf numFmtId="180" fontId="27" fillId="9" borderId="10" xfId="0" applyNumberFormat="1" applyFont="1" applyFill="1" applyBorder="1" applyAlignment="1">
      <alignment horizontal="center" vertical="center" textRotation="90" wrapText="1"/>
    </xf>
    <xf numFmtId="0" fontId="27" fillId="9" borderId="10" xfId="0" applyFont="1" applyFill="1" applyBorder="1" applyAlignment="1">
      <alignment horizontal="center" vertical="center" wrapText="1"/>
    </xf>
    <xf numFmtId="0" fontId="27" fillId="9" borderId="10" xfId="0" applyFont="1" applyFill="1" applyBorder="1" applyAlignment="1">
      <alignment horizontal="left" vertical="center" wrapText="1"/>
    </xf>
    <xf numFmtId="180" fontId="53" fillId="10" borderId="10" xfId="0" applyNumberFormat="1" applyFont="1" applyFill="1" applyBorder="1" applyAlignment="1">
      <alignment horizontal="center" vertical="center" textRotation="90" wrapText="1"/>
    </xf>
    <xf numFmtId="0" fontId="2" fillId="10" borderId="10" xfId="0" applyFont="1" applyFill="1" applyBorder="1" applyAlignment="1">
      <alignment horizontal="center" vertical="center" wrapText="1"/>
    </xf>
    <xf numFmtId="0" fontId="2" fillId="10" borderId="10" xfId="0" applyFont="1" applyFill="1" applyBorder="1" applyAlignment="1">
      <alignment horizontal="left" vertical="center" wrapText="1"/>
    </xf>
    <xf numFmtId="0" fontId="2" fillId="10" borderId="12"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54" fillId="33" borderId="21"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25" fillId="13" borderId="10" xfId="0" applyFont="1" applyFill="1" applyBorder="1" applyAlignment="1">
      <alignment horizontal="center" vertical="center" wrapText="1"/>
    </xf>
    <xf numFmtId="180" fontId="27" fillId="50" borderId="10" xfId="0" applyNumberFormat="1" applyFont="1" applyFill="1" applyBorder="1" applyAlignment="1">
      <alignment horizontal="center" vertical="center" textRotation="90" wrapText="1"/>
    </xf>
    <xf numFmtId="180" fontId="27" fillId="50" borderId="12" xfId="0" applyNumberFormat="1" applyFont="1" applyFill="1" applyBorder="1" applyAlignment="1">
      <alignment horizontal="left" vertical="center"/>
    </xf>
    <xf numFmtId="180" fontId="27" fillId="50" borderId="13" xfId="0" applyNumberFormat="1" applyFont="1" applyFill="1" applyBorder="1" applyAlignment="1">
      <alignment horizontal="left" vertical="center"/>
    </xf>
    <xf numFmtId="180" fontId="27" fillId="50" borderId="17" xfId="0" applyNumberFormat="1" applyFont="1" applyFill="1" applyBorder="1" applyAlignment="1">
      <alignment horizontal="left" vertical="center"/>
    </xf>
    <xf numFmtId="0" fontId="27" fillId="50" borderId="10" xfId="0" applyFont="1" applyFill="1" applyBorder="1" applyAlignment="1">
      <alignment horizontal="center" vertical="center" wrapText="1"/>
    </xf>
    <xf numFmtId="0" fontId="27" fillId="50" borderId="10" xfId="0" applyFont="1" applyFill="1" applyBorder="1" applyAlignment="1">
      <alignment horizontal="left" vertical="center" wrapText="1"/>
    </xf>
    <xf numFmtId="0" fontId="33" fillId="10" borderId="12" xfId="0" applyFont="1" applyFill="1" applyBorder="1" applyAlignment="1">
      <alignment horizontal="left" vertical="center" wrapText="1"/>
    </xf>
    <xf numFmtId="0" fontId="33" fillId="10" borderId="13" xfId="0" applyFont="1" applyFill="1" applyBorder="1" applyAlignment="1">
      <alignment horizontal="left" vertical="center" wrapText="1"/>
    </xf>
    <xf numFmtId="0" fontId="33" fillId="10" borderId="17" xfId="0" applyFont="1" applyFill="1" applyBorder="1" applyAlignment="1">
      <alignment horizontal="left" vertical="center" wrapText="1"/>
    </xf>
    <xf numFmtId="0" fontId="33" fillId="10" borderId="10" xfId="0" applyFont="1" applyFill="1" applyBorder="1" applyAlignment="1">
      <alignment horizontal="center" vertical="center"/>
    </xf>
    <xf numFmtId="0" fontId="27" fillId="51" borderId="10" xfId="0" applyFont="1" applyFill="1" applyBorder="1" applyAlignment="1">
      <alignment horizontal="center" vertical="center" wrapText="1"/>
    </xf>
    <xf numFmtId="0" fontId="31" fillId="38" borderId="10" xfId="0" applyFont="1" applyFill="1" applyBorder="1" applyAlignment="1">
      <alignment horizontal="center" vertical="center" wrapText="1"/>
    </xf>
    <xf numFmtId="0" fontId="27" fillId="43" borderId="10" xfId="0" applyFont="1" applyFill="1" applyBorder="1" applyAlignment="1">
      <alignment horizontal="left" vertical="center" wrapText="1"/>
    </xf>
    <xf numFmtId="0" fontId="31" fillId="43" borderId="10" xfId="0" applyFont="1" applyFill="1" applyBorder="1" applyAlignment="1">
      <alignment horizontal="center" vertical="center" wrapText="1"/>
    </xf>
    <xf numFmtId="0" fontId="27" fillId="43" borderId="10" xfId="0" applyFont="1" applyFill="1" applyBorder="1" applyAlignment="1">
      <alignment horizontal="center" vertical="center" wrapText="1"/>
    </xf>
    <xf numFmtId="180" fontId="4" fillId="10" borderId="12" xfId="0" applyNumberFormat="1" applyFont="1" applyFill="1" applyBorder="1" applyAlignment="1">
      <alignment horizontal="center" vertical="center" textRotation="90" wrapText="1"/>
    </xf>
    <xf numFmtId="180" fontId="4" fillId="10" borderId="13" xfId="0" applyNumberFormat="1" applyFont="1" applyFill="1" applyBorder="1" applyAlignment="1">
      <alignment horizontal="center" vertical="center" textRotation="90" wrapText="1"/>
    </xf>
    <xf numFmtId="180" fontId="4" fillId="10" borderId="17" xfId="0" applyNumberFormat="1" applyFont="1" applyFill="1" applyBorder="1" applyAlignment="1">
      <alignment horizontal="center" vertical="center" textRotation="90" wrapText="1"/>
    </xf>
    <xf numFmtId="180" fontId="4" fillId="10" borderId="10" xfId="0" applyNumberFormat="1" applyFont="1" applyFill="1" applyBorder="1" applyAlignment="1">
      <alignment horizontal="center" vertical="center" textRotation="90" wrapText="1"/>
    </xf>
    <xf numFmtId="180" fontId="27" fillId="9" borderId="12" xfId="0" applyNumberFormat="1" applyFont="1" applyFill="1" applyBorder="1" applyAlignment="1">
      <alignment horizontal="left" vertical="center" wrapText="1"/>
    </xf>
    <xf numFmtId="180" fontId="27" fillId="9" borderId="17" xfId="0" applyNumberFormat="1" applyFont="1" applyFill="1" applyBorder="1" applyAlignment="1">
      <alignment horizontal="left" vertical="center" wrapText="1"/>
    </xf>
    <xf numFmtId="180" fontId="53" fillId="10" borderId="12" xfId="0" applyNumberFormat="1" applyFont="1" applyFill="1" applyBorder="1" applyAlignment="1">
      <alignment horizontal="left" vertical="center" wrapText="1"/>
    </xf>
    <xf numFmtId="3" fontId="53" fillId="0" borderId="13" xfId="0" applyNumberFormat="1" applyFont="1" applyBorder="1" applyAlignment="1">
      <alignment horizontal="left" vertical="center" wrapText="1"/>
    </xf>
    <xf numFmtId="180" fontId="27" fillId="9" borderId="13" xfId="0" applyNumberFormat="1" applyFont="1" applyFill="1" applyBorder="1" applyAlignment="1">
      <alignment horizontal="left" vertical="center" wrapText="1"/>
    </xf>
    <xf numFmtId="0" fontId="54" fillId="10" borderId="12" xfId="0" applyFont="1" applyFill="1" applyBorder="1" applyAlignment="1">
      <alignment horizontal="center" vertical="center" textRotation="90"/>
    </xf>
    <xf numFmtId="0" fontId="54" fillId="10" borderId="13" xfId="0" applyFont="1" applyFill="1" applyBorder="1" applyAlignment="1">
      <alignment horizontal="center" vertical="center" textRotation="90"/>
    </xf>
    <xf numFmtId="0" fontId="54" fillId="10" borderId="17" xfId="0" applyFont="1" applyFill="1" applyBorder="1" applyAlignment="1">
      <alignment horizontal="center" vertical="center" textRotation="90"/>
    </xf>
    <xf numFmtId="0" fontId="54" fillId="10" borderId="12" xfId="0" applyFont="1" applyFill="1" applyBorder="1" applyAlignment="1" applyProtection="1">
      <alignment horizontal="center" vertical="center"/>
      <protection locked="0"/>
    </xf>
    <xf numFmtId="0" fontId="54" fillId="10" borderId="13" xfId="0" applyFont="1" applyFill="1" applyBorder="1" applyAlignment="1" applyProtection="1">
      <alignment horizontal="center" vertical="center"/>
      <protection locked="0"/>
    </xf>
    <xf numFmtId="0" fontId="54" fillId="10" borderId="17" xfId="0" applyFont="1" applyFill="1" applyBorder="1" applyAlignment="1" applyProtection="1">
      <alignment horizontal="center" vertical="center"/>
      <protection locked="0"/>
    </xf>
    <xf numFmtId="0" fontId="53" fillId="10" borderId="12" xfId="0" applyFont="1" applyFill="1" applyBorder="1" applyAlignment="1">
      <alignment horizontal="center" vertical="center" textRotation="90"/>
    </xf>
    <xf numFmtId="0" fontId="53" fillId="10" borderId="13" xfId="0" applyFont="1" applyFill="1" applyBorder="1" applyAlignment="1">
      <alignment horizontal="center" vertical="center" textRotation="90"/>
    </xf>
    <xf numFmtId="0" fontId="53" fillId="10" borderId="17" xfId="0" applyFont="1" applyFill="1" applyBorder="1" applyAlignment="1">
      <alignment horizontal="center" vertical="center" textRotation="90"/>
    </xf>
    <xf numFmtId="0" fontId="53" fillId="10" borderId="12" xfId="0" applyFont="1" applyFill="1" applyBorder="1" applyAlignment="1" applyProtection="1">
      <alignment horizontal="center" vertical="center"/>
      <protection locked="0"/>
    </xf>
    <xf numFmtId="0" fontId="53" fillId="10" borderId="13" xfId="0" applyFont="1" applyFill="1" applyBorder="1" applyAlignment="1" applyProtection="1">
      <alignment horizontal="center" vertical="center"/>
      <protection locked="0"/>
    </xf>
    <xf numFmtId="0" fontId="53" fillId="10" borderId="17" xfId="0" applyFont="1" applyFill="1" applyBorder="1" applyAlignment="1" applyProtection="1">
      <alignment horizontal="center" vertical="center"/>
      <protection locked="0"/>
    </xf>
    <xf numFmtId="0" fontId="4" fillId="10" borderId="12" xfId="0" applyFont="1" applyFill="1" applyBorder="1" applyAlignment="1" applyProtection="1">
      <alignment horizontal="center" vertical="center"/>
      <protection locked="0"/>
    </xf>
    <xf numFmtId="0" fontId="4" fillId="10" borderId="13" xfId="0" applyFont="1" applyFill="1" applyBorder="1" applyAlignment="1" applyProtection="1">
      <alignment horizontal="center" vertical="center"/>
      <protection locked="0"/>
    </xf>
    <xf numFmtId="0" fontId="4" fillId="10" borderId="17" xfId="0" applyFont="1" applyFill="1" applyBorder="1" applyAlignment="1" applyProtection="1">
      <alignment horizontal="center" vertical="center"/>
      <protection locked="0"/>
    </xf>
    <xf numFmtId="0" fontId="31" fillId="9" borderId="12" xfId="0" applyFont="1" applyFill="1" applyBorder="1" applyAlignment="1" applyProtection="1">
      <alignment horizontal="center" vertical="center"/>
      <protection locked="0"/>
    </xf>
    <xf numFmtId="0" fontId="31" fillId="9" borderId="13" xfId="0" applyFont="1" applyFill="1" applyBorder="1" applyAlignment="1" applyProtection="1">
      <alignment horizontal="center" vertical="center"/>
      <protection locked="0"/>
    </xf>
    <xf numFmtId="0" fontId="31" fillId="9" borderId="17" xfId="0" applyFont="1" applyFill="1" applyBorder="1" applyAlignment="1" applyProtection="1">
      <alignment horizontal="center" vertical="center"/>
      <protection locked="0"/>
    </xf>
    <xf numFmtId="0" fontId="4" fillId="10" borderId="12" xfId="0" applyFont="1" applyFill="1" applyBorder="1" applyAlignment="1">
      <alignment horizontal="center" vertical="center" textRotation="90"/>
    </xf>
    <xf numFmtId="0" fontId="4" fillId="10" borderId="13" xfId="0" applyFont="1" applyFill="1" applyBorder="1" applyAlignment="1">
      <alignment horizontal="center" vertical="center" textRotation="90"/>
    </xf>
    <xf numFmtId="0" fontId="4" fillId="10" borderId="17" xfId="0" applyFont="1" applyFill="1" applyBorder="1" applyAlignment="1">
      <alignment horizontal="center" vertical="center" textRotation="90"/>
    </xf>
    <xf numFmtId="0" fontId="27" fillId="9" borderId="12" xfId="0" applyFont="1" applyFill="1" applyBorder="1" applyAlignment="1">
      <alignment horizontal="center" vertical="center" textRotation="90" wrapText="1"/>
    </xf>
    <xf numFmtId="0" fontId="27" fillId="9" borderId="13" xfId="0" applyFont="1" applyFill="1" applyBorder="1" applyAlignment="1">
      <alignment horizontal="center" vertical="center" textRotation="90" wrapText="1"/>
    </xf>
    <xf numFmtId="0" fontId="27" fillId="9" borderId="17" xfId="0" applyFont="1" applyFill="1" applyBorder="1" applyAlignment="1">
      <alignment horizontal="center" vertical="center" textRotation="90" wrapText="1"/>
    </xf>
    <xf numFmtId="0" fontId="27" fillId="9" borderId="12" xfId="0" applyFont="1" applyFill="1" applyBorder="1" applyAlignment="1" applyProtection="1">
      <alignment horizontal="center" vertical="center" wrapText="1"/>
      <protection locked="0"/>
    </xf>
    <xf numFmtId="0" fontId="27" fillId="9" borderId="13" xfId="0" applyFont="1" applyFill="1" applyBorder="1" applyAlignment="1" applyProtection="1">
      <alignment horizontal="center" vertical="center" wrapText="1"/>
      <protection locked="0"/>
    </xf>
    <xf numFmtId="0" fontId="27" fillId="9" borderId="17" xfId="0" applyFont="1" applyFill="1" applyBorder="1" applyAlignment="1" applyProtection="1">
      <alignment horizontal="center" vertical="center" wrapText="1"/>
      <protection locked="0"/>
    </xf>
    <xf numFmtId="0" fontId="27" fillId="9" borderId="12" xfId="0" applyFont="1" applyFill="1" applyBorder="1" applyAlignment="1">
      <alignment horizontal="center" vertical="center" textRotation="90"/>
    </xf>
    <xf numFmtId="0" fontId="27" fillId="9" borderId="13" xfId="0" applyFont="1" applyFill="1" applyBorder="1" applyAlignment="1">
      <alignment horizontal="center" vertical="center" textRotation="90"/>
    </xf>
    <xf numFmtId="0" fontId="27" fillId="9" borderId="17" xfId="0" applyFont="1" applyFill="1" applyBorder="1" applyAlignment="1">
      <alignment horizontal="center" vertical="center" textRotation="90"/>
    </xf>
    <xf numFmtId="0" fontId="27" fillId="50" borderId="12" xfId="0" applyFont="1" applyFill="1" applyBorder="1" applyAlignment="1">
      <alignment horizontal="center" vertical="center" textRotation="90"/>
    </xf>
    <xf numFmtId="0" fontId="27" fillId="50" borderId="13" xfId="0" applyFont="1" applyFill="1" applyBorder="1" applyAlignment="1">
      <alignment horizontal="center" vertical="center" textRotation="90"/>
    </xf>
    <xf numFmtId="0" fontId="27" fillId="50" borderId="17" xfId="0" applyFont="1" applyFill="1" applyBorder="1" applyAlignment="1">
      <alignment horizontal="center" vertical="center" textRotation="90"/>
    </xf>
    <xf numFmtId="0" fontId="27" fillId="50" borderId="12" xfId="0" applyFont="1" applyFill="1" applyBorder="1" applyAlignment="1" applyProtection="1">
      <alignment horizontal="center" vertical="center"/>
      <protection locked="0"/>
    </xf>
    <xf numFmtId="0" fontId="27" fillId="50" borderId="13" xfId="0" applyFont="1" applyFill="1" applyBorder="1" applyAlignment="1" applyProtection="1">
      <alignment horizontal="center" vertical="center"/>
      <protection locked="0"/>
    </xf>
    <xf numFmtId="0" fontId="27" fillId="50" borderId="17" xfId="0" applyFont="1" applyFill="1" applyBorder="1" applyAlignment="1" applyProtection="1">
      <alignment horizontal="center" vertical="center"/>
      <protection locked="0"/>
    </xf>
    <xf numFmtId="6" fontId="27" fillId="9" borderId="12" xfId="0" applyNumberFormat="1" applyFont="1" applyFill="1" applyBorder="1" applyAlignment="1">
      <alignment horizontal="center" vertical="center" textRotation="90" wrapText="1"/>
    </xf>
    <xf numFmtId="6" fontId="27" fillId="9" borderId="17" xfId="0" applyNumberFormat="1" applyFont="1" applyFill="1" applyBorder="1" applyAlignment="1">
      <alignment horizontal="center" vertical="center" textRotation="90" wrapText="1"/>
    </xf>
    <xf numFmtId="180" fontId="27" fillId="45" borderId="12" xfId="0" applyNumberFormat="1" applyFont="1" applyFill="1" applyBorder="1" applyAlignment="1">
      <alignment horizontal="center" vertical="center" textRotation="90"/>
    </xf>
    <xf numFmtId="180" fontId="27" fillId="45" borderId="13" xfId="0" applyNumberFormat="1" applyFont="1" applyFill="1" applyBorder="1" applyAlignment="1">
      <alignment horizontal="center" vertical="center" textRotation="90"/>
    </xf>
    <xf numFmtId="180" fontId="27" fillId="45" borderId="17" xfId="0" applyNumberFormat="1" applyFont="1" applyFill="1" applyBorder="1" applyAlignment="1">
      <alignment horizontal="center" vertical="center" textRotation="90"/>
    </xf>
    <xf numFmtId="180" fontId="27" fillId="48" borderId="12" xfId="0" applyNumberFormat="1" applyFont="1" applyFill="1" applyBorder="1" applyAlignment="1">
      <alignment horizontal="center" vertical="center" textRotation="90"/>
    </xf>
    <xf numFmtId="180" fontId="27" fillId="48" borderId="13" xfId="0" applyNumberFormat="1" applyFont="1" applyFill="1" applyBorder="1" applyAlignment="1">
      <alignment horizontal="center" vertical="center" textRotation="90"/>
    </xf>
    <xf numFmtId="180" fontId="27" fillId="48" borderId="17" xfId="0" applyNumberFormat="1" applyFont="1" applyFill="1" applyBorder="1" applyAlignment="1">
      <alignment horizontal="center" vertical="center" textRotation="90"/>
    </xf>
    <xf numFmtId="180" fontId="27" fillId="43" borderId="12" xfId="0" applyNumberFormat="1" applyFont="1" applyFill="1" applyBorder="1" applyAlignment="1">
      <alignment horizontal="center" vertical="center" textRotation="90" wrapText="1"/>
    </xf>
    <xf numFmtId="180" fontId="27" fillId="43" borderId="13" xfId="0" applyNumberFormat="1" applyFont="1" applyFill="1" applyBorder="1" applyAlignment="1">
      <alignment horizontal="center" vertical="center" textRotation="90" wrapText="1"/>
    </xf>
    <xf numFmtId="180" fontId="27" fillId="43" borderId="17" xfId="0" applyNumberFormat="1" applyFont="1" applyFill="1" applyBorder="1" applyAlignment="1">
      <alignment horizontal="center" vertical="center" textRotation="90" wrapText="1"/>
    </xf>
    <xf numFmtId="180" fontId="27" fillId="38" borderId="12" xfId="0" applyNumberFormat="1" applyFont="1" applyFill="1" applyBorder="1" applyAlignment="1">
      <alignment horizontal="center" vertical="center" textRotation="90"/>
    </xf>
    <xf numFmtId="180" fontId="27" fillId="38" borderId="13" xfId="0" applyNumberFormat="1" applyFont="1" applyFill="1" applyBorder="1" applyAlignment="1">
      <alignment horizontal="center" vertical="center" textRotation="90"/>
    </xf>
    <xf numFmtId="180" fontId="27" fillId="38" borderId="17" xfId="0" applyNumberFormat="1" applyFont="1" applyFill="1" applyBorder="1" applyAlignment="1">
      <alignment horizontal="center" vertical="center" textRotation="90"/>
    </xf>
    <xf numFmtId="3" fontId="24" fillId="41" borderId="12" xfId="0" applyNumberFormat="1" applyFont="1" applyFill="1" applyBorder="1" applyAlignment="1">
      <alignment horizontal="center" vertical="center" textRotation="90" wrapText="1"/>
    </xf>
    <xf numFmtId="0" fontId="24" fillId="41" borderId="13" xfId="0" applyFont="1" applyFill="1" applyBorder="1" applyAlignment="1">
      <alignment horizontal="center" vertical="center" textRotation="90" wrapText="1"/>
    </xf>
    <xf numFmtId="0" fontId="24" fillId="41" borderId="17" xfId="0" applyFont="1" applyFill="1" applyBorder="1" applyAlignment="1">
      <alignment horizontal="center" vertical="center" textRotation="90" wrapText="1"/>
    </xf>
    <xf numFmtId="180" fontId="54" fillId="47" borderId="12" xfId="0" applyNumberFormat="1" applyFont="1" applyFill="1" applyBorder="1" applyAlignment="1">
      <alignment horizontal="center" vertical="center" textRotation="90" wrapText="1"/>
    </xf>
    <xf numFmtId="180" fontId="54" fillId="47" borderId="13" xfId="0" applyNumberFormat="1" applyFont="1" applyFill="1" applyBorder="1" applyAlignment="1">
      <alignment horizontal="center" vertical="center" textRotation="90" wrapText="1"/>
    </xf>
    <xf numFmtId="180" fontId="54" fillId="47" borderId="17" xfId="0" applyNumberFormat="1" applyFont="1" applyFill="1" applyBorder="1" applyAlignment="1">
      <alignment horizontal="center" vertical="center" textRotation="90" wrapText="1"/>
    </xf>
    <xf numFmtId="4" fontId="26" fillId="40" borderId="12" xfId="0" applyNumberFormat="1" applyFont="1" applyFill="1" applyBorder="1" applyAlignment="1">
      <alignment horizontal="center" vertical="center" textRotation="90" wrapText="1"/>
    </xf>
    <xf numFmtId="4" fontId="26" fillId="40" borderId="13" xfId="0" applyNumberFormat="1" applyFont="1" applyFill="1" applyBorder="1" applyAlignment="1">
      <alignment horizontal="center" vertical="center" textRotation="90" wrapText="1"/>
    </xf>
    <xf numFmtId="4" fontId="26" fillId="40" borderId="17" xfId="0" applyNumberFormat="1" applyFont="1" applyFill="1" applyBorder="1" applyAlignment="1">
      <alignment horizontal="center" vertical="center" textRotation="90" wrapText="1"/>
    </xf>
    <xf numFmtId="180" fontId="54" fillId="47" borderId="12" xfId="0" applyNumberFormat="1" applyFont="1" applyFill="1" applyBorder="1" applyAlignment="1">
      <alignment horizontal="center" vertical="center" textRotation="90"/>
    </xf>
    <xf numFmtId="180" fontId="54" fillId="47" borderId="13" xfId="0" applyNumberFormat="1" applyFont="1" applyFill="1" applyBorder="1" applyAlignment="1">
      <alignment horizontal="center" vertical="center" textRotation="90"/>
    </xf>
    <xf numFmtId="180" fontId="54" fillId="47" borderId="17" xfId="0" applyNumberFormat="1" applyFont="1" applyFill="1" applyBorder="1" applyAlignment="1">
      <alignment horizontal="center" vertical="center" textRotation="90"/>
    </xf>
    <xf numFmtId="180" fontId="54" fillId="47" borderId="12" xfId="0" applyNumberFormat="1" applyFont="1" applyFill="1" applyBorder="1" applyAlignment="1">
      <alignment horizontal="center" vertical="center"/>
    </xf>
    <xf numFmtId="180" fontId="54" fillId="47" borderId="13" xfId="0" applyNumberFormat="1" applyFont="1" applyFill="1" applyBorder="1" applyAlignment="1">
      <alignment horizontal="center" vertical="center"/>
    </xf>
    <xf numFmtId="180" fontId="54" fillId="47" borderId="17" xfId="0" applyNumberFormat="1" applyFont="1" applyFill="1" applyBorder="1" applyAlignment="1">
      <alignment horizontal="center" vertical="center"/>
    </xf>
    <xf numFmtId="4" fontId="27" fillId="49" borderId="12" xfId="0" applyNumberFormat="1" applyFont="1" applyFill="1" applyBorder="1" applyAlignment="1">
      <alignment horizontal="center" vertical="center" textRotation="90" wrapText="1"/>
    </xf>
    <xf numFmtId="4" fontId="27" fillId="49" borderId="13" xfId="0" applyNumberFormat="1" applyFont="1" applyFill="1" applyBorder="1" applyAlignment="1">
      <alignment horizontal="center" vertical="center" textRotation="90" wrapText="1"/>
    </xf>
    <xf numFmtId="4" fontId="27" fillId="49" borderId="17" xfId="0" applyNumberFormat="1" applyFont="1" applyFill="1" applyBorder="1" applyAlignment="1">
      <alignment horizontal="center" vertical="center" textRotation="90" wrapText="1"/>
    </xf>
    <xf numFmtId="4" fontId="27" fillId="39" borderId="12" xfId="0" applyNumberFormat="1" applyFont="1" applyFill="1" applyBorder="1" applyAlignment="1">
      <alignment horizontal="center" vertical="center" textRotation="90" wrapText="1"/>
    </xf>
    <xf numFmtId="4" fontId="27" fillId="39" borderId="13" xfId="0" applyNumberFormat="1" applyFont="1" applyFill="1" applyBorder="1" applyAlignment="1">
      <alignment horizontal="center" vertical="center" textRotation="90" wrapText="1"/>
    </xf>
    <xf numFmtId="4" fontId="27" fillId="39" borderId="17" xfId="0" applyNumberFormat="1" applyFont="1" applyFill="1" applyBorder="1" applyAlignment="1">
      <alignment horizontal="center" vertical="center" textRotation="90" wrapText="1"/>
    </xf>
    <xf numFmtId="180" fontId="54" fillId="47" borderId="12" xfId="0" applyNumberFormat="1" applyFont="1" applyFill="1" applyBorder="1" applyAlignment="1" applyProtection="1">
      <alignment horizontal="center" vertical="center"/>
      <protection locked="0"/>
    </xf>
    <xf numFmtId="180" fontId="54" fillId="47" borderId="13" xfId="0" applyNumberFormat="1" applyFont="1" applyFill="1" applyBorder="1" applyAlignment="1" applyProtection="1">
      <alignment horizontal="center" vertical="center"/>
      <protection locked="0"/>
    </xf>
    <xf numFmtId="180" fontId="54" fillId="47" borderId="17" xfId="0" applyNumberFormat="1" applyFont="1" applyFill="1" applyBorder="1" applyAlignment="1" applyProtection="1">
      <alignment horizontal="center" vertical="center"/>
      <protection locked="0"/>
    </xf>
    <xf numFmtId="180" fontId="27" fillId="45" borderId="12" xfId="0" applyNumberFormat="1" applyFont="1" applyFill="1" applyBorder="1" applyAlignment="1">
      <alignment horizontal="center" vertical="center"/>
    </xf>
    <xf numFmtId="180" fontId="27" fillId="45" borderId="13" xfId="0" applyNumberFormat="1" applyFont="1" applyFill="1" applyBorder="1" applyAlignment="1">
      <alignment horizontal="center" vertical="center"/>
    </xf>
    <xf numFmtId="180" fontId="27" fillId="45" borderId="17" xfId="0" applyNumberFormat="1" applyFont="1" applyFill="1" applyBorder="1" applyAlignment="1">
      <alignment horizontal="center" vertical="center"/>
    </xf>
    <xf numFmtId="180" fontId="27" fillId="45" borderId="12" xfId="0" applyNumberFormat="1" applyFont="1" applyFill="1" applyBorder="1" applyAlignment="1">
      <alignment horizontal="center" vertical="center" textRotation="90" wrapText="1"/>
    </xf>
    <xf numFmtId="180" fontId="27" fillId="45" borderId="13" xfId="0" applyNumberFormat="1" applyFont="1" applyFill="1" applyBorder="1" applyAlignment="1">
      <alignment horizontal="center" vertical="center" textRotation="90" wrapText="1"/>
    </xf>
    <xf numFmtId="180" fontId="27" fillId="45" borderId="17" xfId="0" applyNumberFormat="1" applyFont="1" applyFill="1" applyBorder="1" applyAlignment="1">
      <alignment horizontal="center" vertical="center" textRotation="90" wrapText="1"/>
    </xf>
    <xf numFmtId="180" fontId="27" fillId="45" borderId="12" xfId="0" applyNumberFormat="1" applyFont="1" applyFill="1" applyBorder="1" applyAlignment="1" applyProtection="1">
      <alignment horizontal="center" vertical="center" wrapText="1"/>
      <protection locked="0"/>
    </xf>
    <xf numFmtId="180" fontId="27" fillId="45" borderId="13" xfId="0" applyNumberFormat="1" applyFont="1" applyFill="1" applyBorder="1" applyAlignment="1" applyProtection="1">
      <alignment horizontal="center" vertical="center" wrapText="1"/>
      <protection locked="0"/>
    </xf>
    <xf numFmtId="180" fontId="27" fillId="45" borderId="17" xfId="0" applyNumberFormat="1" applyFont="1" applyFill="1" applyBorder="1" applyAlignment="1" applyProtection="1">
      <alignment horizontal="center" vertical="center" wrapText="1"/>
      <protection locked="0"/>
    </xf>
    <xf numFmtId="180" fontId="27" fillId="9" borderId="12" xfId="0" applyNumberFormat="1" applyFont="1" applyFill="1" applyBorder="1" applyAlignment="1">
      <alignment horizontal="center" vertical="center" textRotation="90" wrapText="1"/>
    </xf>
    <xf numFmtId="180" fontId="27" fillId="9" borderId="13" xfId="0" applyNumberFormat="1" applyFont="1" applyFill="1" applyBorder="1" applyAlignment="1">
      <alignment horizontal="center" vertical="center" textRotation="90" wrapText="1"/>
    </xf>
    <xf numFmtId="180" fontId="27" fillId="9" borderId="17" xfId="0" applyNumberFormat="1" applyFont="1" applyFill="1" applyBorder="1" applyAlignment="1">
      <alignment horizontal="center" vertical="center" textRotation="90" wrapText="1"/>
    </xf>
    <xf numFmtId="180" fontId="27" fillId="9" borderId="12" xfId="0" applyNumberFormat="1" applyFont="1" applyFill="1" applyBorder="1" applyAlignment="1">
      <alignment horizontal="center" vertical="center"/>
    </xf>
    <xf numFmtId="180" fontId="27" fillId="9" borderId="13" xfId="0" applyNumberFormat="1" applyFont="1" applyFill="1" applyBorder="1" applyAlignment="1">
      <alignment horizontal="center" vertical="center"/>
    </xf>
    <xf numFmtId="180" fontId="27" fillId="9" borderId="17" xfId="0" applyNumberFormat="1" applyFont="1" applyFill="1" applyBorder="1" applyAlignment="1">
      <alignment horizontal="center" vertical="center"/>
    </xf>
    <xf numFmtId="180" fontId="27" fillId="48" borderId="12" xfId="0" applyNumberFormat="1" applyFont="1" applyFill="1" applyBorder="1" applyAlignment="1">
      <alignment horizontal="center" vertical="center"/>
    </xf>
    <xf numFmtId="180" fontId="27" fillId="48" borderId="13" xfId="0" applyNumberFormat="1" applyFont="1" applyFill="1" applyBorder="1" applyAlignment="1">
      <alignment horizontal="center" vertical="center"/>
    </xf>
    <xf numFmtId="180" fontId="27" fillId="48" borderId="17" xfId="0" applyNumberFormat="1" applyFont="1" applyFill="1" applyBorder="1" applyAlignment="1">
      <alignment horizontal="center" vertical="center"/>
    </xf>
    <xf numFmtId="180" fontId="27" fillId="48" borderId="12" xfId="0" applyNumberFormat="1" applyFont="1" applyFill="1" applyBorder="1" applyAlignment="1">
      <alignment horizontal="center" vertical="center" textRotation="90" wrapText="1"/>
    </xf>
    <xf numFmtId="180" fontId="27" fillId="48" borderId="13" xfId="0" applyNumberFormat="1" applyFont="1" applyFill="1" applyBorder="1" applyAlignment="1">
      <alignment horizontal="center" vertical="center" textRotation="90" wrapText="1"/>
    </xf>
    <xf numFmtId="180" fontId="27" fillId="48" borderId="17" xfId="0" applyNumberFormat="1" applyFont="1" applyFill="1" applyBorder="1" applyAlignment="1">
      <alignment horizontal="center" vertical="center" textRotation="90" wrapText="1"/>
    </xf>
    <xf numFmtId="180" fontId="31" fillId="48" borderId="12" xfId="0" applyNumberFormat="1" applyFont="1" applyFill="1" applyBorder="1" applyAlignment="1">
      <alignment horizontal="center" vertical="center" textRotation="90" wrapText="1"/>
    </xf>
    <xf numFmtId="180" fontId="31" fillId="48" borderId="13" xfId="0" applyNumberFormat="1" applyFont="1" applyFill="1" applyBorder="1" applyAlignment="1">
      <alignment horizontal="center" vertical="center" textRotation="90" wrapText="1"/>
    </xf>
    <xf numFmtId="180" fontId="31" fillId="48" borderId="17" xfId="0" applyNumberFormat="1" applyFont="1" applyFill="1" applyBorder="1" applyAlignment="1">
      <alignment horizontal="center" vertical="center" textRotation="90" wrapText="1"/>
    </xf>
    <xf numFmtId="180" fontId="31" fillId="45" borderId="12" xfId="0" applyNumberFormat="1" applyFont="1" applyFill="1" applyBorder="1" applyAlignment="1">
      <alignment horizontal="center" vertical="center" textRotation="90" wrapText="1"/>
    </xf>
    <xf numFmtId="180" fontId="31" fillId="45" borderId="13" xfId="0" applyNumberFormat="1" applyFont="1" applyFill="1" applyBorder="1" applyAlignment="1">
      <alignment horizontal="center" vertical="center" textRotation="90" wrapText="1"/>
    </xf>
    <xf numFmtId="180" fontId="31" fillId="45" borderId="17" xfId="0" applyNumberFormat="1" applyFont="1" applyFill="1" applyBorder="1" applyAlignment="1">
      <alignment horizontal="center" vertical="center" textRotation="90" wrapText="1"/>
    </xf>
    <xf numFmtId="0" fontId="2" fillId="41" borderId="12" xfId="0" applyFont="1" applyFill="1" applyBorder="1" applyAlignment="1">
      <alignment horizontal="center" vertical="center" textRotation="90" wrapText="1"/>
    </xf>
    <xf numFmtId="0" fontId="2" fillId="41" borderId="13" xfId="0" applyFont="1" applyFill="1" applyBorder="1" applyAlignment="1">
      <alignment horizontal="center" vertical="center" textRotation="90" wrapText="1"/>
    </xf>
    <xf numFmtId="0" fontId="2" fillId="41" borderId="17" xfId="0" applyFont="1" applyFill="1" applyBorder="1" applyAlignment="1">
      <alignment horizontal="center" vertical="center" textRotation="90" wrapText="1"/>
    </xf>
    <xf numFmtId="0" fontId="2" fillId="41" borderId="12" xfId="0" applyFont="1" applyFill="1" applyBorder="1" applyAlignment="1">
      <alignment horizontal="center" wrapText="1"/>
    </xf>
    <xf numFmtId="0" fontId="2" fillId="41" borderId="13" xfId="0" applyFont="1" applyFill="1" applyBorder="1" applyAlignment="1">
      <alignment horizontal="center" wrapText="1"/>
    </xf>
    <xf numFmtId="0" fontId="2" fillId="41" borderId="17" xfId="0" applyFont="1" applyFill="1" applyBorder="1" applyAlignment="1">
      <alignment horizontal="center" wrapText="1"/>
    </xf>
    <xf numFmtId="180" fontId="31" fillId="43" borderId="12" xfId="0" applyNumberFormat="1" applyFont="1" applyFill="1" applyBorder="1" applyAlignment="1">
      <alignment horizontal="center" vertical="center" textRotation="90" wrapText="1"/>
    </xf>
    <xf numFmtId="180" fontId="31" fillId="43" borderId="13" xfId="0" applyNumberFormat="1" applyFont="1" applyFill="1" applyBorder="1" applyAlignment="1">
      <alignment horizontal="center" vertical="center" textRotation="90" wrapText="1"/>
    </xf>
    <xf numFmtId="180" fontId="31" fillId="43" borderId="17" xfId="0" applyNumberFormat="1" applyFont="1" applyFill="1" applyBorder="1" applyAlignment="1">
      <alignment horizontal="center" vertical="center" textRotation="90" wrapText="1"/>
    </xf>
    <xf numFmtId="180" fontId="31" fillId="38" borderId="12" xfId="0" applyNumberFormat="1" applyFont="1" applyFill="1" applyBorder="1" applyAlignment="1">
      <alignment horizontal="center" vertical="center" textRotation="90" wrapText="1"/>
    </xf>
    <xf numFmtId="180" fontId="31" fillId="38" borderId="13" xfId="0" applyNumberFormat="1" applyFont="1" applyFill="1" applyBorder="1" applyAlignment="1">
      <alignment horizontal="center" vertical="center" textRotation="90" wrapText="1"/>
    </xf>
    <xf numFmtId="180" fontId="31" fillId="38" borderId="17" xfId="0" applyNumberFormat="1" applyFont="1" applyFill="1" applyBorder="1" applyAlignment="1">
      <alignment horizontal="center" vertical="center" textRotation="90" wrapText="1"/>
    </xf>
    <xf numFmtId="0" fontId="26" fillId="41" borderId="17" xfId="0" applyFont="1" applyFill="1" applyBorder="1" applyAlignment="1">
      <alignment horizontal="center" vertical="center" wrapText="1"/>
    </xf>
    <xf numFmtId="180" fontId="33" fillId="38" borderId="12" xfId="0" applyNumberFormat="1" applyFont="1" applyFill="1" applyBorder="1" applyAlignment="1">
      <alignment horizontal="center" vertical="center" textRotation="90"/>
    </xf>
    <xf numFmtId="180" fontId="33" fillId="38" borderId="13" xfId="0" applyNumberFormat="1" applyFont="1" applyFill="1" applyBorder="1" applyAlignment="1">
      <alignment horizontal="center" vertical="center" textRotation="90"/>
    </xf>
    <xf numFmtId="180" fontId="33" fillId="38" borderId="17" xfId="0" applyNumberFormat="1" applyFont="1" applyFill="1" applyBorder="1" applyAlignment="1">
      <alignment horizontal="center" vertical="center" textRotation="90"/>
    </xf>
    <xf numFmtId="180" fontId="24" fillId="41" borderId="12" xfId="0" applyNumberFormat="1" applyFont="1" applyFill="1" applyBorder="1" applyAlignment="1">
      <alignment horizontal="center" vertical="center" textRotation="90" wrapText="1"/>
    </xf>
    <xf numFmtId="0" fontId="24" fillId="41" borderId="12" xfId="0" applyFont="1" applyFill="1" applyBorder="1" applyAlignment="1">
      <alignment horizontal="left" wrapText="1"/>
    </xf>
    <xf numFmtId="0" fontId="24" fillId="41" borderId="13" xfId="0" applyFont="1" applyFill="1" applyBorder="1" applyAlignment="1">
      <alignment horizontal="left" wrapText="1"/>
    </xf>
    <xf numFmtId="0" fontId="24" fillId="41" borderId="17" xfId="0" applyFont="1" applyFill="1" applyBorder="1" applyAlignment="1">
      <alignment horizontal="left" wrapText="1"/>
    </xf>
    <xf numFmtId="0" fontId="4" fillId="41" borderId="12" xfId="0" applyFont="1" applyFill="1" applyBorder="1" applyAlignment="1">
      <alignment horizontal="left" wrapText="1"/>
    </xf>
    <xf numFmtId="0" fontId="4" fillId="41" borderId="13" xfId="0" applyFont="1" applyFill="1" applyBorder="1" applyAlignment="1">
      <alignment horizontal="left" wrapText="1"/>
    </xf>
    <xf numFmtId="0" fontId="4" fillId="41" borderId="17" xfId="0" applyFont="1" applyFill="1" applyBorder="1" applyAlignment="1">
      <alignment horizontal="left" wrapText="1"/>
    </xf>
    <xf numFmtId="3" fontId="27" fillId="41" borderId="12" xfId="0" applyNumberFormat="1" applyFont="1" applyFill="1" applyBorder="1" applyAlignment="1">
      <alignment horizontal="center" vertical="center" textRotation="90" wrapText="1"/>
    </xf>
    <xf numFmtId="0" fontId="27" fillId="41" borderId="13" xfId="0" applyFont="1" applyFill="1" applyBorder="1" applyAlignment="1">
      <alignment horizontal="center" vertical="center" textRotation="90" wrapText="1"/>
    </xf>
    <xf numFmtId="0" fontId="27" fillId="41" borderId="17" xfId="0" applyFont="1" applyFill="1" applyBorder="1" applyAlignment="1">
      <alignment horizontal="center" vertical="center" textRotation="90" wrapText="1"/>
    </xf>
    <xf numFmtId="3" fontId="27" fillId="44" borderId="12" xfId="0" applyNumberFormat="1" applyFont="1" applyFill="1" applyBorder="1" applyAlignment="1">
      <alignment horizontal="center" vertical="center" textRotation="90" wrapText="1"/>
    </xf>
    <xf numFmtId="0" fontId="27" fillId="44" borderId="13" xfId="0" applyFont="1" applyFill="1" applyBorder="1" applyAlignment="1">
      <alignment horizontal="center" vertical="center" textRotation="90" wrapText="1"/>
    </xf>
    <xf numFmtId="0" fontId="27" fillId="44" borderId="17" xfId="0" applyFont="1" applyFill="1" applyBorder="1" applyAlignment="1">
      <alignment horizontal="center" vertical="center" textRotation="90" wrapText="1"/>
    </xf>
    <xf numFmtId="0" fontId="27" fillId="44" borderId="12" xfId="0" applyFont="1" applyFill="1" applyBorder="1" applyAlignment="1">
      <alignment horizontal="center" vertical="center" textRotation="90" wrapText="1"/>
    </xf>
    <xf numFmtId="3" fontId="61" fillId="7" borderId="12" xfId="0" applyNumberFormat="1" applyFont="1" applyFill="1" applyBorder="1" applyAlignment="1">
      <alignment horizontal="center" vertical="center" textRotation="90" wrapText="1"/>
    </xf>
    <xf numFmtId="0" fontId="61" fillId="7" borderId="13" xfId="0" applyFont="1" applyFill="1" applyBorder="1" applyAlignment="1">
      <alignment horizontal="center" vertical="center" textRotation="90" wrapText="1"/>
    </xf>
    <xf numFmtId="0" fontId="61" fillId="7" borderId="17" xfId="0" applyFont="1" applyFill="1" applyBorder="1" applyAlignment="1">
      <alignment horizontal="center" vertical="center" textRotation="90" wrapText="1"/>
    </xf>
    <xf numFmtId="0" fontId="62" fillId="44" borderId="12" xfId="0" applyFont="1" applyFill="1" applyBorder="1" applyAlignment="1">
      <alignment horizontal="center" vertical="center" textRotation="90" wrapText="1"/>
    </xf>
    <xf numFmtId="0" fontId="62" fillId="44" borderId="13" xfId="0" applyFont="1" applyFill="1" applyBorder="1" applyAlignment="1">
      <alignment horizontal="center" vertical="center" textRotation="90" wrapText="1"/>
    </xf>
    <xf numFmtId="0" fontId="62" fillId="44" borderId="17" xfId="0" applyFont="1" applyFill="1" applyBorder="1" applyAlignment="1">
      <alignment horizontal="center" vertical="center" textRotation="90" wrapText="1"/>
    </xf>
    <xf numFmtId="0" fontId="57" fillId="7" borderId="12" xfId="0" applyFont="1" applyFill="1" applyBorder="1" applyAlignment="1">
      <alignment horizontal="center" vertical="center" textRotation="90" wrapText="1"/>
    </xf>
    <xf numFmtId="0" fontId="57" fillId="7" borderId="13" xfId="0" applyFont="1" applyFill="1" applyBorder="1" applyAlignment="1">
      <alignment horizontal="center" vertical="center" textRotation="90" wrapText="1"/>
    </xf>
    <xf numFmtId="0" fontId="57" fillId="7" borderId="17" xfId="0" applyFont="1" applyFill="1" applyBorder="1" applyAlignment="1">
      <alignment horizontal="center" vertical="center" textRotation="90" wrapText="1"/>
    </xf>
    <xf numFmtId="0" fontId="4" fillId="19" borderId="10" xfId="0" applyFont="1" applyFill="1" applyBorder="1" applyAlignment="1">
      <alignment horizontal="center" vertical="center" wrapText="1"/>
    </xf>
    <xf numFmtId="3" fontId="4" fillId="19" borderId="10" xfId="0" applyNumberFormat="1" applyFont="1" applyFill="1" applyBorder="1" applyAlignment="1">
      <alignment horizontal="center" vertical="center" textRotation="90" wrapText="1"/>
    </xf>
    <xf numFmtId="3" fontId="61" fillId="7" borderId="13" xfId="0" applyNumberFormat="1" applyFont="1" applyFill="1" applyBorder="1" applyAlignment="1">
      <alignment horizontal="center" vertical="center" textRotation="90" wrapText="1"/>
    </xf>
    <xf numFmtId="3" fontId="61" fillId="7" borderId="17" xfId="0" applyNumberFormat="1" applyFont="1" applyFill="1" applyBorder="1" applyAlignment="1">
      <alignment horizontal="center" vertical="center" textRotation="90" wrapText="1"/>
    </xf>
    <xf numFmtId="10" fontId="57" fillId="7" borderId="12" xfId="0" applyNumberFormat="1" applyFont="1" applyFill="1" applyBorder="1" applyAlignment="1">
      <alignment horizontal="center" vertical="center" textRotation="90" wrapText="1"/>
    </xf>
    <xf numFmtId="0" fontId="27" fillId="39" borderId="12" xfId="0" applyFont="1" applyFill="1" applyBorder="1" applyAlignment="1">
      <alignment horizontal="center" vertical="center" textRotation="90" wrapText="1"/>
    </xf>
    <xf numFmtId="0" fontId="26" fillId="40" borderId="12" xfId="0" applyFont="1" applyFill="1" applyBorder="1" applyAlignment="1">
      <alignment horizontal="left" wrapText="1"/>
    </xf>
    <xf numFmtId="0" fontId="26" fillId="40" borderId="13" xfId="0" applyFont="1" applyFill="1" applyBorder="1" applyAlignment="1">
      <alignment horizontal="left" wrapText="1"/>
    </xf>
    <xf numFmtId="0" fontId="26" fillId="40" borderId="17" xfId="0" applyFont="1" applyFill="1" applyBorder="1" applyAlignment="1">
      <alignment horizontal="left" wrapText="1"/>
    </xf>
    <xf numFmtId="0" fontId="62" fillId="49" borderId="12" xfId="0" applyFont="1" applyFill="1" applyBorder="1" applyAlignment="1">
      <alignment horizontal="center" vertical="center" wrapText="1"/>
    </xf>
    <xf numFmtId="0" fontId="62" fillId="49" borderId="13" xfId="0" applyFont="1" applyFill="1" applyBorder="1" applyAlignment="1">
      <alignment horizontal="center" vertical="center" wrapText="1"/>
    </xf>
    <xf numFmtId="0" fontId="62" fillId="49" borderId="17" xfId="0" applyFont="1" applyFill="1" applyBorder="1" applyAlignment="1">
      <alignment horizontal="center" vertical="center" wrapText="1"/>
    </xf>
    <xf numFmtId="0" fontId="60" fillId="39" borderId="12" xfId="0" applyFont="1" applyFill="1" applyBorder="1" applyAlignment="1">
      <alignment horizontal="left" vertical="center" wrapText="1"/>
    </xf>
    <xf numFmtId="0" fontId="60" fillId="39" borderId="13" xfId="0" applyFont="1" applyFill="1" applyBorder="1" applyAlignment="1">
      <alignment horizontal="left" vertical="center" wrapText="1"/>
    </xf>
    <xf numFmtId="0" fontId="60" fillId="39" borderId="17" xfId="0" applyFont="1" applyFill="1" applyBorder="1" applyAlignment="1">
      <alignment horizontal="left" vertical="center" wrapText="1"/>
    </xf>
    <xf numFmtId="3" fontId="27" fillId="39" borderId="12" xfId="0" applyNumberFormat="1" applyFont="1" applyFill="1" applyBorder="1" applyAlignment="1">
      <alignment horizontal="center" vertical="center" textRotation="90" wrapText="1"/>
    </xf>
    <xf numFmtId="0" fontId="60" fillId="39" borderId="12" xfId="0" applyFont="1" applyFill="1" applyBorder="1" applyAlignment="1">
      <alignment horizontal="center" vertical="center" wrapText="1"/>
    </xf>
    <xf numFmtId="0" fontId="60" fillId="39" borderId="13" xfId="0" applyFont="1" applyFill="1" applyBorder="1" applyAlignment="1">
      <alignment horizontal="center" vertical="center" wrapText="1"/>
    </xf>
    <xf numFmtId="0" fontId="60" fillId="39" borderId="17" xfId="0" applyFont="1" applyFill="1" applyBorder="1" applyAlignment="1">
      <alignment horizontal="center" vertical="center" wrapText="1"/>
    </xf>
    <xf numFmtId="3" fontId="26" fillId="40" borderId="12" xfId="0" applyNumberFormat="1" applyFont="1" applyFill="1" applyBorder="1" applyAlignment="1">
      <alignment horizontal="center" vertical="center" textRotation="90" wrapText="1"/>
    </xf>
    <xf numFmtId="0" fontId="26" fillId="40" borderId="13" xfId="0" applyFont="1" applyFill="1" applyBorder="1" applyAlignment="1">
      <alignment horizontal="center" vertical="center" textRotation="90" wrapText="1"/>
    </xf>
    <xf numFmtId="0" fontId="26" fillId="40" borderId="17" xfId="0" applyFont="1" applyFill="1" applyBorder="1" applyAlignment="1">
      <alignment horizontal="center" vertical="center" textRotation="90" wrapText="1"/>
    </xf>
    <xf numFmtId="0" fontId="63" fillId="39" borderId="12" xfId="0" applyFont="1" applyFill="1" applyBorder="1" applyAlignment="1">
      <alignment horizontal="center" vertical="center" wrapText="1"/>
    </xf>
    <xf numFmtId="0" fontId="63" fillId="39" borderId="13" xfId="0" applyFont="1" applyFill="1" applyBorder="1" applyAlignment="1">
      <alignment horizontal="center" vertical="center" wrapText="1"/>
    </xf>
    <xf numFmtId="0" fontId="63" fillId="39" borderId="17" xfId="0" applyFont="1" applyFill="1" applyBorder="1" applyAlignment="1">
      <alignment horizontal="center" vertical="center" wrapText="1"/>
    </xf>
    <xf numFmtId="3" fontId="60" fillId="39" borderId="12" xfId="0" applyNumberFormat="1" applyFont="1" applyFill="1" applyBorder="1" applyAlignment="1">
      <alignment horizontal="center" vertical="center" wrapText="1"/>
    </xf>
    <xf numFmtId="3" fontId="4" fillId="40" borderId="12" xfId="0" applyNumberFormat="1" applyFont="1" applyFill="1" applyBorder="1" applyAlignment="1">
      <alignment horizontal="center" vertical="center" textRotation="90" wrapText="1"/>
    </xf>
    <xf numFmtId="0" fontId="4" fillId="40" borderId="20" xfId="0" applyFont="1" applyFill="1" applyBorder="1" applyAlignment="1">
      <alignment horizontal="center" vertical="center" wrapText="1"/>
    </xf>
    <xf numFmtId="0" fontId="4" fillId="40" borderId="29" xfId="0" applyFont="1" applyFill="1" applyBorder="1" applyAlignment="1">
      <alignment horizontal="center" vertical="center" wrapText="1"/>
    </xf>
    <xf numFmtId="0" fontId="4" fillId="40" borderId="25" xfId="0" applyFont="1" applyFill="1" applyBorder="1" applyAlignment="1">
      <alignment horizontal="center" vertical="center" wrapText="1"/>
    </xf>
    <xf numFmtId="0" fontId="4" fillId="40" borderId="12" xfId="0" applyFont="1" applyFill="1" applyBorder="1" applyAlignment="1">
      <alignment horizontal="left" wrapText="1"/>
    </xf>
    <xf numFmtId="0" fontId="4" fillId="40" borderId="13" xfId="0" applyFont="1" applyFill="1" applyBorder="1" applyAlignment="1">
      <alignment horizontal="left" wrapText="1"/>
    </xf>
    <xf numFmtId="0" fontId="4" fillId="40" borderId="17" xfId="0" applyFont="1" applyFill="1" applyBorder="1" applyAlignment="1">
      <alignment horizontal="left" wrapText="1"/>
    </xf>
    <xf numFmtId="0" fontId="4" fillId="40" borderId="30" xfId="0" applyFont="1" applyFill="1" applyBorder="1" applyAlignment="1">
      <alignment horizontal="center" vertical="center" textRotation="90" wrapText="1"/>
    </xf>
    <xf numFmtId="3" fontId="27" fillId="39" borderId="28" xfId="0" applyNumberFormat="1" applyFont="1" applyFill="1" applyBorder="1" applyAlignment="1">
      <alignment horizontal="center" vertical="center" textRotation="90" wrapText="1"/>
    </xf>
    <xf numFmtId="0" fontId="64" fillId="0" borderId="31" xfId="0" applyFont="1" applyBorder="1" applyAlignment="1">
      <alignment horizontal="center" vertical="top"/>
    </xf>
    <xf numFmtId="49" fontId="53" fillId="0" borderId="21" xfId="0" applyNumberFormat="1" applyFont="1" applyBorder="1" applyAlignment="1">
      <alignment horizontal="right" vertical="center"/>
    </xf>
    <xf numFmtId="0" fontId="0" fillId="0" borderId="22" xfId="0" applyBorder="1" applyAlignment="1">
      <alignment horizontal="right"/>
    </xf>
    <xf numFmtId="0" fontId="0" fillId="0" borderId="11" xfId="0"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48"/>
  <sheetViews>
    <sheetView tabSelected="1" zoomScaleSheetLayoutView="100" zoomScalePageLayoutView="0" workbookViewId="0" topLeftCell="A1">
      <pane xSplit="3" ySplit="3" topLeftCell="D4" activePane="bottomRight" state="frozen"/>
      <selection pane="topLeft" activeCell="A1" sqref="A1"/>
      <selection pane="topRight" activeCell="B1" sqref="B1"/>
      <selection pane="bottomLeft" activeCell="A3" sqref="A3"/>
      <selection pane="bottomRight" activeCell="Q128" sqref="Q128"/>
    </sheetView>
  </sheetViews>
  <sheetFormatPr defaultColWidth="9.140625" defaultRowHeight="15"/>
  <cols>
    <col min="1" max="1" width="2.8515625" style="1" customWidth="1"/>
    <col min="2" max="2" width="4.7109375" style="1" customWidth="1"/>
    <col min="3" max="3" width="23.57421875" style="125" customWidth="1"/>
    <col min="4" max="4" width="9.7109375" style="2" customWidth="1"/>
    <col min="5" max="5" width="3.00390625" style="1" customWidth="1"/>
    <col min="6" max="6" width="5.140625" style="1" customWidth="1"/>
    <col min="7" max="7" width="28.8515625" style="2" customWidth="1"/>
    <col min="8" max="8" width="9.421875" style="1" customWidth="1"/>
    <col min="9" max="9" width="7.7109375" style="1" customWidth="1"/>
    <col min="10" max="10" width="3.140625" style="127" customWidth="1"/>
    <col min="11" max="11" width="2.8515625" style="127" customWidth="1"/>
    <col min="12" max="12" width="3.00390625" style="127" customWidth="1"/>
    <col min="13" max="13" width="2.28125" style="3" customWidth="1"/>
    <col min="14" max="15" width="2.57421875" style="3" customWidth="1"/>
    <col min="16" max="16" width="2.421875" style="3" customWidth="1"/>
    <col min="17" max="17" width="3.57421875" style="3" customWidth="1"/>
    <col min="18" max="18" width="4.140625" style="166" customWidth="1"/>
    <col min="19" max="19" width="2.8515625" style="166" customWidth="1"/>
    <col min="20" max="20" width="3.140625" style="166" customWidth="1"/>
    <col min="21" max="21" width="22.57421875" style="4" customWidth="1"/>
    <col min="22" max="22" width="29.8515625" style="4" customWidth="1"/>
    <col min="23" max="16384" width="9.140625" style="4" customWidth="1"/>
  </cols>
  <sheetData>
    <row r="1" spans="1:21" ht="20.25" customHeight="1">
      <c r="A1" s="707" t="s">
        <v>637</v>
      </c>
      <c r="B1" s="707"/>
      <c r="C1" s="707"/>
      <c r="D1" s="707"/>
      <c r="E1" s="707"/>
      <c r="F1" s="707"/>
      <c r="G1" s="707"/>
      <c r="H1" s="707"/>
      <c r="I1" s="707"/>
      <c r="J1" s="707"/>
      <c r="K1" s="707"/>
      <c r="L1" s="707"/>
      <c r="M1" s="707"/>
      <c r="N1" s="707"/>
      <c r="O1" s="707"/>
      <c r="P1" s="707"/>
      <c r="Q1" s="707"/>
      <c r="R1" s="707"/>
      <c r="S1" s="707"/>
      <c r="T1" s="707"/>
      <c r="U1" s="707"/>
    </row>
    <row r="2" spans="1:21" ht="15" customHeight="1">
      <c r="A2" s="5"/>
      <c r="B2" s="5"/>
      <c r="C2" s="6"/>
      <c r="D2" s="7"/>
      <c r="E2" s="7"/>
      <c r="F2" s="7"/>
      <c r="G2" s="507" t="s">
        <v>27</v>
      </c>
      <c r="H2" s="507"/>
      <c r="I2" s="507"/>
      <c r="J2" s="507"/>
      <c r="K2" s="507"/>
      <c r="L2" s="507"/>
      <c r="M2" s="504" t="s">
        <v>37</v>
      </c>
      <c r="N2" s="505"/>
      <c r="O2" s="505"/>
      <c r="P2" s="505"/>
      <c r="Q2" s="505"/>
      <c r="R2" s="505"/>
      <c r="S2" s="505"/>
      <c r="T2" s="506"/>
      <c r="U2" s="8"/>
    </row>
    <row r="3" spans="1:21" s="14" customFormat="1" ht="98.25" customHeight="1">
      <c r="A3" s="9" t="s">
        <v>34</v>
      </c>
      <c r="B3" s="9" t="s">
        <v>31</v>
      </c>
      <c r="C3" s="6" t="s">
        <v>24</v>
      </c>
      <c r="D3" s="9" t="s">
        <v>28</v>
      </c>
      <c r="E3" s="9" t="s">
        <v>0</v>
      </c>
      <c r="F3" s="9" t="s">
        <v>605</v>
      </c>
      <c r="G3" s="169" t="s">
        <v>33</v>
      </c>
      <c r="H3" s="10" t="s">
        <v>26</v>
      </c>
      <c r="I3" s="10" t="s">
        <v>38</v>
      </c>
      <c r="J3" s="10" t="s">
        <v>29</v>
      </c>
      <c r="K3" s="10" t="s">
        <v>30</v>
      </c>
      <c r="L3" s="10" t="s">
        <v>35</v>
      </c>
      <c r="M3" s="11">
        <v>2018</v>
      </c>
      <c r="N3" s="11">
        <v>2019</v>
      </c>
      <c r="O3" s="11">
        <v>2020</v>
      </c>
      <c r="P3" s="11" t="s">
        <v>36</v>
      </c>
      <c r="Q3" s="11" t="s">
        <v>706</v>
      </c>
      <c r="R3" s="11" t="s">
        <v>707</v>
      </c>
      <c r="S3" s="12" t="s">
        <v>600</v>
      </c>
      <c r="T3" s="11" t="s">
        <v>1</v>
      </c>
      <c r="U3" s="13" t="s">
        <v>25</v>
      </c>
    </row>
    <row r="4" spans="1:21" s="15" customFormat="1" ht="14.25" customHeight="1">
      <c r="A4" s="512"/>
      <c r="B4" s="512" t="s">
        <v>2</v>
      </c>
      <c r="C4" s="513" t="s">
        <v>45</v>
      </c>
      <c r="D4" s="463"/>
      <c r="E4" s="463"/>
      <c r="F4" s="463"/>
      <c r="G4" s="509"/>
      <c r="H4" s="439"/>
      <c r="I4" s="439"/>
      <c r="J4" s="439"/>
      <c r="K4" s="439"/>
      <c r="L4" s="439"/>
      <c r="M4" s="508">
        <f aca="true" t="shared" si="0" ref="M4:S4">SUM(M7+M48+M69)</f>
        <v>35155240.33333333</v>
      </c>
      <c r="N4" s="508">
        <f t="shared" si="0"/>
        <v>38322600.33333333</v>
      </c>
      <c r="O4" s="508">
        <f t="shared" si="0"/>
        <v>38302600.33333333</v>
      </c>
      <c r="P4" s="508">
        <f>SUM(M4:O6)</f>
        <v>111780440.99999999</v>
      </c>
      <c r="Q4" s="508">
        <f t="shared" si="0"/>
        <v>26543854.273333333</v>
      </c>
      <c r="R4" s="508">
        <f t="shared" si="0"/>
        <v>55674000</v>
      </c>
      <c r="S4" s="508">
        <f t="shared" si="0"/>
        <v>29439253.393333334</v>
      </c>
      <c r="T4" s="562"/>
      <c r="U4" s="565"/>
    </row>
    <row r="5" spans="1:21" s="15" customFormat="1" ht="13.5" customHeight="1">
      <c r="A5" s="512"/>
      <c r="B5" s="512"/>
      <c r="C5" s="513"/>
      <c r="D5" s="464"/>
      <c r="E5" s="464"/>
      <c r="F5" s="464"/>
      <c r="G5" s="510"/>
      <c r="H5" s="440"/>
      <c r="I5" s="440"/>
      <c r="J5" s="440"/>
      <c r="K5" s="440"/>
      <c r="L5" s="440"/>
      <c r="M5" s="508"/>
      <c r="N5" s="508"/>
      <c r="O5" s="508"/>
      <c r="P5" s="508"/>
      <c r="Q5" s="508"/>
      <c r="R5" s="508"/>
      <c r="S5" s="508"/>
      <c r="T5" s="563"/>
      <c r="U5" s="566"/>
    </row>
    <row r="6" spans="1:21" s="15" customFormat="1" ht="14.25" customHeight="1">
      <c r="A6" s="512"/>
      <c r="B6" s="512"/>
      <c r="C6" s="513"/>
      <c r="D6" s="465"/>
      <c r="E6" s="465"/>
      <c r="F6" s="465"/>
      <c r="G6" s="511"/>
      <c r="H6" s="441"/>
      <c r="I6" s="441"/>
      <c r="J6" s="441"/>
      <c r="K6" s="441"/>
      <c r="L6" s="441"/>
      <c r="M6" s="508"/>
      <c r="N6" s="508"/>
      <c r="O6" s="508"/>
      <c r="P6" s="508"/>
      <c r="Q6" s="508"/>
      <c r="R6" s="508"/>
      <c r="S6" s="508"/>
      <c r="T6" s="564"/>
      <c r="U6" s="567"/>
    </row>
    <row r="7" spans="1:21" s="16" customFormat="1" ht="15" customHeight="1">
      <c r="A7" s="496"/>
      <c r="B7" s="496" t="s">
        <v>3</v>
      </c>
      <c r="C7" s="497" t="s">
        <v>44</v>
      </c>
      <c r="D7" s="379"/>
      <c r="E7" s="379"/>
      <c r="F7" s="460"/>
      <c r="G7" s="469" t="s">
        <v>112</v>
      </c>
      <c r="H7" s="553" t="s">
        <v>538</v>
      </c>
      <c r="I7" s="568" t="s">
        <v>638</v>
      </c>
      <c r="J7" s="448"/>
      <c r="K7" s="448"/>
      <c r="L7" s="448"/>
      <c r="M7" s="495">
        <f>SUM(M11+M18+M26+M29+M32+M41)</f>
        <v>4467240.333333333</v>
      </c>
      <c r="N7" s="495">
        <f aca="true" t="shared" si="1" ref="N7:S7">SUM(N11+N18+N26+N29+N32+N41)</f>
        <v>3234600.3333333335</v>
      </c>
      <c r="O7" s="495">
        <f t="shared" si="1"/>
        <v>3214600.3333333335</v>
      </c>
      <c r="P7" s="495">
        <f>SUM(P11+P18+P26+P29+P32+P41)</f>
        <v>10916441</v>
      </c>
      <c r="Q7" s="495">
        <f t="shared" si="1"/>
        <v>5251854.2733333325</v>
      </c>
      <c r="R7" s="495">
        <f t="shared" si="1"/>
        <v>1584000</v>
      </c>
      <c r="S7" s="495">
        <f t="shared" si="1"/>
        <v>3957253.3933333335</v>
      </c>
      <c r="T7" s="553"/>
      <c r="U7" s="556"/>
    </row>
    <row r="8" spans="1:21" s="16" customFormat="1" ht="24" customHeight="1">
      <c r="A8" s="496"/>
      <c r="B8" s="496"/>
      <c r="C8" s="497"/>
      <c r="D8" s="380"/>
      <c r="E8" s="380"/>
      <c r="F8" s="461"/>
      <c r="G8" s="470"/>
      <c r="H8" s="555"/>
      <c r="I8" s="569"/>
      <c r="J8" s="449"/>
      <c r="K8" s="449"/>
      <c r="L8" s="449"/>
      <c r="M8" s="495"/>
      <c r="N8" s="495"/>
      <c r="O8" s="495"/>
      <c r="P8" s="495"/>
      <c r="Q8" s="495"/>
      <c r="R8" s="495"/>
      <c r="S8" s="495"/>
      <c r="T8" s="554"/>
      <c r="U8" s="557"/>
    </row>
    <row r="9" spans="1:21" s="16" customFormat="1" ht="15.75" customHeight="1">
      <c r="A9" s="496"/>
      <c r="B9" s="496"/>
      <c r="C9" s="497"/>
      <c r="D9" s="380"/>
      <c r="E9" s="380"/>
      <c r="F9" s="461"/>
      <c r="G9" s="470" t="s">
        <v>113</v>
      </c>
      <c r="H9" s="553" t="s">
        <v>539</v>
      </c>
      <c r="I9" s="553" t="s">
        <v>540</v>
      </c>
      <c r="J9" s="449"/>
      <c r="K9" s="449"/>
      <c r="L9" s="449"/>
      <c r="M9" s="495"/>
      <c r="N9" s="495"/>
      <c r="O9" s="495"/>
      <c r="P9" s="495"/>
      <c r="Q9" s="495"/>
      <c r="R9" s="495"/>
      <c r="S9" s="495"/>
      <c r="T9" s="554"/>
      <c r="U9" s="557"/>
    </row>
    <row r="10" spans="1:21" s="16" customFormat="1" ht="18.75" customHeight="1">
      <c r="A10" s="496"/>
      <c r="B10" s="496"/>
      <c r="C10" s="497"/>
      <c r="D10" s="381"/>
      <c r="E10" s="381"/>
      <c r="F10" s="462"/>
      <c r="G10" s="471"/>
      <c r="H10" s="555"/>
      <c r="I10" s="555"/>
      <c r="J10" s="450"/>
      <c r="K10" s="450"/>
      <c r="L10" s="450"/>
      <c r="M10" s="495"/>
      <c r="N10" s="495"/>
      <c r="O10" s="495"/>
      <c r="P10" s="495"/>
      <c r="Q10" s="495"/>
      <c r="R10" s="495"/>
      <c r="S10" s="495"/>
      <c r="T10" s="555"/>
      <c r="U10" s="558"/>
    </row>
    <row r="11" spans="1:21" s="16" customFormat="1" ht="7.5" customHeight="1">
      <c r="A11" s="517"/>
      <c r="B11" s="466" t="s">
        <v>4</v>
      </c>
      <c r="C11" s="514" t="s">
        <v>43</v>
      </c>
      <c r="D11" s="255" t="s">
        <v>104</v>
      </c>
      <c r="E11" s="466"/>
      <c r="F11" s="286" t="s">
        <v>105</v>
      </c>
      <c r="G11" s="445" t="s">
        <v>114</v>
      </c>
      <c r="H11" s="442"/>
      <c r="I11" s="442"/>
      <c r="J11" s="445"/>
      <c r="K11" s="445"/>
      <c r="L11" s="445"/>
      <c r="M11" s="523">
        <f aca="true" t="shared" si="2" ref="M11:S11">SUM(M15:M17)</f>
        <v>326667</v>
      </c>
      <c r="N11" s="526">
        <f t="shared" si="2"/>
        <v>326667</v>
      </c>
      <c r="O11" s="526">
        <f t="shared" si="2"/>
        <v>326667</v>
      </c>
      <c r="P11" s="526">
        <f t="shared" si="2"/>
        <v>980001</v>
      </c>
      <c r="Q11" s="526">
        <f t="shared" si="2"/>
        <v>921200.94</v>
      </c>
      <c r="R11" s="526">
        <f t="shared" si="2"/>
        <v>0</v>
      </c>
      <c r="S11" s="526">
        <f t="shared" si="2"/>
        <v>58800.06</v>
      </c>
      <c r="T11" s="550"/>
      <c r="U11" s="544"/>
    </row>
    <row r="12" spans="1:21" s="16" customFormat="1" ht="7.5" customHeight="1">
      <c r="A12" s="517"/>
      <c r="B12" s="467"/>
      <c r="C12" s="515"/>
      <c r="D12" s="256"/>
      <c r="E12" s="467"/>
      <c r="F12" s="287"/>
      <c r="G12" s="446"/>
      <c r="H12" s="443"/>
      <c r="I12" s="443"/>
      <c r="J12" s="446"/>
      <c r="K12" s="446"/>
      <c r="L12" s="446"/>
      <c r="M12" s="524"/>
      <c r="N12" s="526"/>
      <c r="O12" s="526"/>
      <c r="P12" s="526"/>
      <c r="Q12" s="526"/>
      <c r="R12" s="526"/>
      <c r="S12" s="526"/>
      <c r="T12" s="551"/>
      <c r="U12" s="545"/>
    </row>
    <row r="13" spans="1:21" s="16" customFormat="1" ht="7.5" customHeight="1">
      <c r="A13" s="517"/>
      <c r="B13" s="467"/>
      <c r="C13" s="515"/>
      <c r="D13" s="256"/>
      <c r="E13" s="467"/>
      <c r="F13" s="287"/>
      <c r="G13" s="446"/>
      <c r="H13" s="443"/>
      <c r="I13" s="443"/>
      <c r="J13" s="446"/>
      <c r="K13" s="446"/>
      <c r="L13" s="446"/>
      <c r="M13" s="524"/>
      <c r="N13" s="526"/>
      <c r="O13" s="526"/>
      <c r="P13" s="526"/>
      <c r="Q13" s="526"/>
      <c r="R13" s="526"/>
      <c r="S13" s="526"/>
      <c r="T13" s="551"/>
      <c r="U13" s="545"/>
    </row>
    <row r="14" spans="1:21" s="16" customFormat="1" ht="6.75" customHeight="1">
      <c r="A14" s="517"/>
      <c r="B14" s="468"/>
      <c r="C14" s="516"/>
      <c r="D14" s="256"/>
      <c r="E14" s="468"/>
      <c r="F14" s="288"/>
      <c r="G14" s="447"/>
      <c r="H14" s="444"/>
      <c r="I14" s="444"/>
      <c r="J14" s="447"/>
      <c r="K14" s="447"/>
      <c r="L14" s="447"/>
      <c r="M14" s="525"/>
      <c r="N14" s="526"/>
      <c r="O14" s="526"/>
      <c r="P14" s="526"/>
      <c r="Q14" s="526"/>
      <c r="R14" s="526"/>
      <c r="S14" s="526"/>
      <c r="T14" s="552"/>
      <c r="U14" s="546"/>
    </row>
    <row r="15" spans="1:21" ht="27.75" customHeight="1">
      <c r="A15" s="17" t="s">
        <v>32</v>
      </c>
      <c r="B15" s="161" t="s">
        <v>5</v>
      </c>
      <c r="C15" s="18" t="s">
        <v>39</v>
      </c>
      <c r="D15" s="256"/>
      <c r="E15" s="19" t="s">
        <v>106</v>
      </c>
      <c r="F15" s="19" t="s">
        <v>105</v>
      </c>
      <c r="G15" s="149" t="s">
        <v>115</v>
      </c>
      <c r="H15" s="159"/>
      <c r="I15" s="159"/>
      <c r="J15" s="20"/>
      <c r="K15" s="20"/>
      <c r="L15" s="20"/>
      <c r="M15" s="22">
        <v>260000</v>
      </c>
      <c r="N15" s="22">
        <v>260000</v>
      </c>
      <c r="O15" s="22">
        <v>260000</v>
      </c>
      <c r="P15" s="26">
        <f>SUM(M15:O15)</f>
        <v>780000</v>
      </c>
      <c r="Q15" s="21">
        <f>P15*0.94</f>
        <v>733200</v>
      </c>
      <c r="R15" s="21">
        <v>0</v>
      </c>
      <c r="S15" s="22">
        <f>P15*0.06</f>
        <v>46800</v>
      </c>
      <c r="T15" s="23" t="s">
        <v>42</v>
      </c>
      <c r="U15" s="24"/>
    </row>
    <row r="16" spans="1:21" ht="25.5" customHeight="1">
      <c r="A16" s="17" t="s">
        <v>32</v>
      </c>
      <c r="B16" s="161" t="s">
        <v>6</v>
      </c>
      <c r="C16" s="18" t="s">
        <v>40</v>
      </c>
      <c r="D16" s="256"/>
      <c r="E16" s="19" t="s">
        <v>106</v>
      </c>
      <c r="F16" s="19" t="s">
        <v>105</v>
      </c>
      <c r="G16" s="149" t="s">
        <v>116</v>
      </c>
      <c r="H16" s="159"/>
      <c r="I16" s="159"/>
      <c r="J16" s="20"/>
      <c r="K16" s="20"/>
      <c r="L16" s="20"/>
      <c r="M16" s="21">
        <v>0</v>
      </c>
      <c r="N16" s="25">
        <v>0</v>
      </c>
      <c r="O16" s="25">
        <v>0</v>
      </c>
      <c r="P16" s="26">
        <f>SUM(M16:O16)</f>
        <v>0</v>
      </c>
      <c r="Q16" s="21">
        <f>P16*0.94</f>
        <v>0</v>
      </c>
      <c r="R16" s="21">
        <v>0</v>
      </c>
      <c r="S16" s="22">
        <f>P16*0.06</f>
        <v>0</v>
      </c>
      <c r="T16" s="23"/>
      <c r="U16" s="24"/>
    </row>
    <row r="17" spans="1:21" ht="25.5" customHeight="1">
      <c r="A17" s="17" t="s">
        <v>32</v>
      </c>
      <c r="B17" s="161" t="s">
        <v>7</v>
      </c>
      <c r="C17" s="18" t="s">
        <v>41</v>
      </c>
      <c r="D17" s="257"/>
      <c r="E17" s="19" t="s">
        <v>106</v>
      </c>
      <c r="F17" s="19" t="s">
        <v>105</v>
      </c>
      <c r="G17" s="139" t="s">
        <v>117</v>
      </c>
      <c r="H17" s="159"/>
      <c r="I17" s="159"/>
      <c r="J17" s="20"/>
      <c r="K17" s="20"/>
      <c r="L17" s="20"/>
      <c r="M17" s="21">
        <v>66667</v>
      </c>
      <c r="N17" s="21">
        <v>66667</v>
      </c>
      <c r="O17" s="21">
        <v>66667</v>
      </c>
      <c r="P17" s="21">
        <f>SUM(M17:O17)</f>
        <v>200001</v>
      </c>
      <c r="Q17" s="21">
        <f>P17*0.94</f>
        <v>188000.94</v>
      </c>
      <c r="R17" s="21">
        <v>0</v>
      </c>
      <c r="S17" s="22">
        <f>P17*0.06</f>
        <v>12000.06</v>
      </c>
      <c r="T17" s="23" t="s">
        <v>42</v>
      </c>
      <c r="U17" s="24"/>
    </row>
    <row r="18" spans="1:21" ht="11.25" customHeight="1">
      <c r="A18" s="285"/>
      <c r="B18" s="285" t="s">
        <v>8</v>
      </c>
      <c r="C18" s="494" t="s">
        <v>93</v>
      </c>
      <c r="D18" s="255" t="s">
        <v>103</v>
      </c>
      <c r="E18" s="289" t="s">
        <v>106</v>
      </c>
      <c r="F18" s="289" t="s">
        <v>105</v>
      </c>
      <c r="G18" s="445" t="s">
        <v>114</v>
      </c>
      <c r="H18" s="442"/>
      <c r="I18" s="442"/>
      <c r="J18" s="445"/>
      <c r="K18" s="445"/>
      <c r="L18" s="445"/>
      <c r="M18" s="280">
        <f aca="true" t="shared" si="3" ref="M18:S18">SUM(M21:M25)</f>
        <v>235000</v>
      </c>
      <c r="N18" s="283">
        <f t="shared" si="3"/>
        <v>285000</v>
      </c>
      <c r="O18" s="283">
        <f t="shared" si="3"/>
        <v>285000</v>
      </c>
      <c r="P18" s="283">
        <f t="shared" si="3"/>
        <v>805000</v>
      </c>
      <c r="Q18" s="283">
        <f t="shared" si="3"/>
        <v>805000</v>
      </c>
      <c r="R18" s="283">
        <f t="shared" si="3"/>
        <v>0</v>
      </c>
      <c r="S18" s="283">
        <f t="shared" si="3"/>
        <v>0</v>
      </c>
      <c r="T18" s="532"/>
      <c r="U18" s="535"/>
    </row>
    <row r="19" spans="1:21" ht="9" customHeight="1">
      <c r="A19" s="285"/>
      <c r="B19" s="285"/>
      <c r="C19" s="494"/>
      <c r="D19" s="256"/>
      <c r="E19" s="290"/>
      <c r="F19" s="290"/>
      <c r="G19" s="446"/>
      <c r="H19" s="443"/>
      <c r="I19" s="443"/>
      <c r="J19" s="446"/>
      <c r="K19" s="446"/>
      <c r="L19" s="446"/>
      <c r="M19" s="281"/>
      <c r="N19" s="283"/>
      <c r="O19" s="283"/>
      <c r="P19" s="283"/>
      <c r="Q19" s="283"/>
      <c r="R19" s="283"/>
      <c r="S19" s="283"/>
      <c r="T19" s="533"/>
      <c r="U19" s="536"/>
    </row>
    <row r="20" spans="1:21" ht="10.5" customHeight="1">
      <c r="A20" s="285"/>
      <c r="B20" s="285"/>
      <c r="C20" s="494"/>
      <c r="D20" s="256"/>
      <c r="E20" s="291"/>
      <c r="F20" s="291"/>
      <c r="G20" s="447"/>
      <c r="H20" s="444"/>
      <c r="I20" s="444"/>
      <c r="J20" s="447"/>
      <c r="K20" s="447"/>
      <c r="L20" s="447"/>
      <c r="M20" s="282"/>
      <c r="N20" s="283"/>
      <c r="O20" s="283"/>
      <c r="P20" s="283"/>
      <c r="Q20" s="283"/>
      <c r="R20" s="283"/>
      <c r="S20" s="283"/>
      <c r="T20" s="534"/>
      <c r="U20" s="537"/>
    </row>
    <row r="21" spans="1:21" ht="35.25" customHeight="1">
      <c r="A21" s="17" t="s">
        <v>32</v>
      </c>
      <c r="B21" s="161" t="s">
        <v>94</v>
      </c>
      <c r="C21" s="18" t="s">
        <v>95</v>
      </c>
      <c r="D21" s="256"/>
      <c r="E21" s="19" t="s">
        <v>106</v>
      </c>
      <c r="F21" s="19" t="s">
        <v>105</v>
      </c>
      <c r="G21" s="149" t="s">
        <v>118</v>
      </c>
      <c r="H21" s="159"/>
      <c r="I21" s="159"/>
      <c r="J21" s="20"/>
      <c r="K21" s="20"/>
      <c r="L21" s="20"/>
      <c r="M21" s="21">
        <v>125000</v>
      </c>
      <c r="N21" s="21">
        <v>125000</v>
      </c>
      <c r="O21" s="21">
        <v>125000</v>
      </c>
      <c r="P21" s="26">
        <f aca="true" t="shared" si="4" ref="P21:P26">SUM(M21:O21)</f>
        <v>375000</v>
      </c>
      <c r="Q21" s="26">
        <f>SUM(M21:O21)</f>
        <v>375000</v>
      </c>
      <c r="R21" s="26">
        <v>0</v>
      </c>
      <c r="S21" s="22">
        <v>0</v>
      </c>
      <c r="T21" s="22"/>
      <c r="U21" s="24"/>
    </row>
    <row r="22" spans="1:21" ht="28.5" customHeight="1">
      <c r="A22" s="17" t="s">
        <v>32</v>
      </c>
      <c r="B22" s="233" t="s">
        <v>96</v>
      </c>
      <c r="C22" s="27" t="s">
        <v>97</v>
      </c>
      <c r="D22" s="257"/>
      <c r="E22" s="144" t="s">
        <v>106</v>
      </c>
      <c r="F22" s="144" t="s">
        <v>105</v>
      </c>
      <c r="G22" s="179" t="s">
        <v>119</v>
      </c>
      <c r="H22" s="159"/>
      <c r="I22" s="159"/>
      <c r="J22" s="20"/>
      <c r="K22" s="20"/>
      <c r="L22" s="20"/>
      <c r="M22" s="21">
        <v>37500</v>
      </c>
      <c r="N22" s="21">
        <v>37500</v>
      </c>
      <c r="O22" s="21">
        <v>37500</v>
      </c>
      <c r="P22" s="28">
        <f t="shared" si="4"/>
        <v>112500</v>
      </c>
      <c r="Q22" s="28">
        <f>SUM(M22:O22)</f>
        <v>112500</v>
      </c>
      <c r="R22" s="28">
        <v>0</v>
      </c>
      <c r="S22" s="28">
        <v>0</v>
      </c>
      <c r="T22" s="28"/>
      <c r="U22" s="24"/>
    </row>
    <row r="23" spans="1:21" ht="33" customHeight="1">
      <c r="A23" s="17" t="s">
        <v>32</v>
      </c>
      <c r="B23" s="233" t="s">
        <v>98</v>
      </c>
      <c r="C23" s="27" t="s">
        <v>99</v>
      </c>
      <c r="D23" s="255" t="s">
        <v>103</v>
      </c>
      <c r="E23" s="220" t="s">
        <v>106</v>
      </c>
      <c r="F23" s="220" t="s">
        <v>105</v>
      </c>
      <c r="G23" s="217" t="s">
        <v>567</v>
      </c>
      <c r="H23" s="159"/>
      <c r="I23" s="159"/>
      <c r="J23" s="20"/>
      <c r="K23" s="20"/>
      <c r="L23" s="20"/>
      <c r="M23" s="26">
        <v>62500</v>
      </c>
      <c r="N23" s="26">
        <v>62500</v>
      </c>
      <c r="O23" s="26">
        <v>62500</v>
      </c>
      <c r="P23" s="26">
        <f t="shared" si="4"/>
        <v>187500</v>
      </c>
      <c r="Q23" s="26">
        <f>SUM(M23:O23)</f>
        <v>187500</v>
      </c>
      <c r="R23" s="26">
        <v>0</v>
      </c>
      <c r="S23" s="26">
        <v>0</v>
      </c>
      <c r="T23" s="26"/>
      <c r="U23" s="24"/>
    </row>
    <row r="24" spans="1:21" ht="27.75" customHeight="1">
      <c r="A24" s="17" t="s">
        <v>32</v>
      </c>
      <c r="B24" s="196" t="s">
        <v>9</v>
      </c>
      <c r="C24" s="29" t="s">
        <v>100</v>
      </c>
      <c r="D24" s="256"/>
      <c r="E24" s="19" t="s">
        <v>106</v>
      </c>
      <c r="F24" s="19" t="s">
        <v>105</v>
      </c>
      <c r="G24" s="224" t="s">
        <v>120</v>
      </c>
      <c r="H24" s="159"/>
      <c r="I24" s="159"/>
      <c r="J24" s="20"/>
      <c r="K24" s="20"/>
      <c r="L24" s="20"/>
      <c r="M24" s="26">
        <v>0</v>
      </c>
      <c r="N24" s="26">
        <v>50000</v>
      </c>
      <c r="O24" s="26">
        <v>50000</v>
      </c>
      <c r="P24" s="30">
        <f t="shared" si="4"/>
        <v>100000</v>
      </c>
      <c r="Q24" s="30">
        <f>SUM(M24:O24)</f>
        <v>100000</v>
      </c>
      <c r="R24" s="30">
        <v>0</v>
      </c>
      <c r="S24" s="30">
        <v>0</v>
      </c>
      <c r="T24" s="30"/>
      <c r="U24" s="24"/>
    </row>
    <row r="25" spans="1:21" ht="35.25" customHeight="1">
      <c r="A25" s="17" t="s">
        <v>32</v>
      </c>
      <c r="B25" s="234" t="s">
        <v>101</v>
      </c>
      <c r="C25" s="18" t="s">
        <v>102</v>
      </c>
      <c r="D25" s="257"/>
      <c r="E25" s="19" t="s">
        <v>106</v>
      </c>
      <c r="F25" s="19" t="s">
        <v>105</v>
      </c>
      <c r="G25" s="218" t="s">
        <v>639</v>
      </c>
      <c r="H25" s="159"/>
      <c r="I25" s="159"/>
      <c r="J25" s="20"/>
      <c r="K25" s="20"/>
      <c r="L25" s="20"/>
      <c r="M25" s="21">
        <v>10000</v>
      </c>
      <c r="N25" s="21">
        <v>10000</v>
      </c>
      <c r="O25" s="21">
        <v>10000</v>
      </c>
      <c r="P25" s="26">
        <f t="shared" si="4"/>
        <v>30000</v>
      </c>
      <c r="Q25" s="26">
        <f>SUM(M25:O25)</f>
        <v>30000</v>
      </c>
      <c r="R25" s="26">
        <v>0</v>
      </c>
      <c r="S25" s="26">
        <v>0</v>
      </c>
      <c r="T25" s="26"/>
      <c r="U25" s="24"/>
    </row>
    <row r="26" spans="1:21" ht="9" customHeight="1">
      <c r="A26" s="499" t="s">
        <v>611</v>
      </c>
      <c r="B26" s="499" t="s">
        <v>10</v>
      </c>
      <c r="C26" s="500" t="s">
        <v>107</v>
      </c>
      <c r="D26" s="454" t="s">
        <v>111</v>
      </c>
      <c r="E26" s="454" t="s">
        <v>106</v>
      </c>
      <c r="F26" s="454" t="s">
        <v>105</v>
      </c>
      <c r="G26" s="170" t="s">
        <v>635</v>
      </c>
      <c r="H26" s="451"/>
      <c r="I26" s="451"/>
      <c r="J26" s="451"/>
      <c r="K26" s="451"/>
      <c r="L26" s="451"/>
      <c r="M26" s="475">
        <v>89600</v>
      </c>
      <c r="N26" s="475">
        <v>89600</v>
      </c>
      <c r="O26" s="475">
        <v>89600</v>
      </c>
      <c r="P26" s="475">
        <f t="shared" si="4"/>
        <v>268800</v>
      </c>
      <c r="Q26" s="475">
        <v>241920</v>
      </c>
      <c r="R26" s="475">
        <v>0</v>
      </c>
      <c r="S26" s="475">
        <v>26880</v>
      </c>
      <c r="T26" s="475" t="s">
        <v>565</v>
      </c>
      <c r="U26" s="475"/>
    </row>
    <row r="27" spans="1:21" ht="52.5" customHeight="1">
      <c r="A27" s="499"/>
      <c r="B27" s="499"/>
      <c r="C27" s="500"/>
      <c r="D27" s="455"/>
      <c r="E27" s="455"/>
      <c r="F27" s="455"/>
      <c r="G27" s="171" t="s">
        <v>123</v>
      </c>
      <c r="H27" s="452"/>
      <c r="I27" s="452"/>
      <c r="J27" s="452"/>
      <c r="K27" s="452"/>
      <c r="L27" s="452"/>
      <c r="M27" s="476"/>
      <c r="N27" s="476"/>
      <c r="O27" s="476"/>
      <c r="P27" s="476"/>
      <c r="Q27" s="476"/>
      <c r="R27" s="476"/>
      <c r="S27" s="476"/>
      <c r="T27" s="476"/>
      <c r="U27" s="476"/>
    </row>
    <row r="28" spans="1:21" ht="34.5" customHeight="1">
      <c r="A28" s="499"/>
      <c r="B28" s="499"/>
      <c r="C28" s="500"/>
      <c r="D28" s="456"/>
      <c r="E28" s="456"/>
      <c r="F28" s="456"/>
      <c r="G28" s="171" t="s">
        <v>124</v>
      </c>
      <c r="H28" s="453"/>
      <c r="I28" s="453"/>
      <c r="J28" s="453"/>
      <c r="K28" s="453"/>
      <c r="L28" s="453"/>
      <c r="M28" s="477"/>
      <c r="N28" s="477"/>
      <c r="O28" s="477"/>
      <c r="P28" s="477"/>
      <c r="Q28" s="477"/>
      <c r="R28" s="477"/>
      <c r="S28" s="477"/>
      <c r="T28" s="477"/>
      <c r="U28" s="477"/>
    </row>
    <row r="29" spans="1:21" ht="11.25" customHeight="1">
      <c r="A29" s="499" t="s">
        <v>611</v>
      </c>
      <c r="B29" s="499" t="s">
        <v>47</v>
      </c>
      <c r="C29" s="500" t="s">
        <v>108</v>
      </c>
      <c r="D29" s="472" t="s">
        <v>110</v>
      </c>
      <c r="E29" s="454" t="s">
        <v>106</v>
      </c>
      <c r="F29" s="454" t="s">
        <v>105</v>
      </c>
      <c r="G29" s="170" t="s">
        <v>114</v>
      </c>
      <c r="H29" s="451"/>
      <c r="I29" s="451"/>
      <c r="J29" s="451"/>
      <c r="K29" s="451"/>
      <c r="L29" s="451"/>
      <c r="M29" s="498">
        <v>2000000</v>
      </c>
      <c r="N29" s="498">
        <v>2000000</v>
      </c>
      <c r="O29" s="498">
        <v>2000000</v>
      </c>
      <c r="P29" s="498">
        <f>SUM(M29:O31)</f>
        <v>6000000</v>
      </c>
      <c r="Q29" s="498">
        <v>3000000</v>
      </c>
      <c r="R29" s="498">
        <v>0</v>
      </c>
      <c r="S29" s="498">
        <v>3000000</v>
      </c>
      <c r="T29" s="538"/>
      <c r="U29" s="541"/>
    </row>
    <row r="30" spans="1:21" ht="18" customHeight="1">
      <c r="A30" s="499"/>
      <c r="B30" s="499"/>
      <c r="C30" s="500"/>
      <c r="D30" s="472"/>
      <c r="E30" s="455"/>
      <c r="F30" s="455"/>
      <c r="G30" s="171" t="s">
        <v>121</v>
      </c>
      <c r="H30" s="452"/>
      <c r="I30" s="452"/>
      <c r="J30" s="452"/>
      <c r="K30" s="452"/>
      <c r="L30" s="452"/>
      <c r="M30" s="498"/>
      <c r="N30" s="498"/>
      <c r="O30" s="498"/>
      <c r="P30" s="498"/>
      <c r="Q30" s="498"/>
      <c r="R30" s="498"/>
      <c r="S30" s="498"/>
      <c r="T30" s="539"/>
      <c r="U30" s="542"/>
    </row>
    <row r="31" spans="1:21" ht="16.5" customHeight="1">
      <c r="A31" s="499"/>
      <c r="B31" s="499"/>
      <c r="C31" s="500"/>
      <c r="D31" s="472"/>
      <c r="E31" s="456"/>
      <c r="F31" s="456"/>
      <c r="G31" s="172" t="s">
        <v>122</v>
      </c>
      <c r="H31" s="453"/>
      <c r="I31" s="453"/>
      <c r="J31" s="453"/>
      <c r="K31" s="453"/>
      <c r="L31" s="453"/>
      <c r="M31" s="498"/>
      <c r="N31" s="498"/>
      <c r="O31" s="498"/>
      <c r="P31" s="498"/>
      <c r="Q31" s="498"/>
      <c r="R31" s="498"/>
      <c r="S31" s="498"/>
      <c r="T31" s="540"/>
      <c r="U31" s="543"/>
    </row>
    <row r="32" spans="1:21" ht="15.75" customHeight="1">
      <c r="A32" s="499"/>
      <c r="B32" s="499" t="s">
        <v>46</v>
      </c>
      <c r="C32" s="500" t="s">
        <v>109</v>
      </c>
      <c r="D32" s="501"/>
      <c r="E32" s="454" t="s">
        <v>106</v>
      </c>
      <c r="F32" s="454" t="s">
        <v>105</v>
      </c>
      <c r="G32" s="445" t="s">
        <v>114</v>
      </c>
      <c r="H32" s="451"/>
      <c r="I32" s="451"/>
      <c r="J32" s="451"/>
      <c r="K32" s="451"/>
      <c r="L32" s="451"/>
      <c r="M32" s="498">
        <f>SUM(M35:M40)</f>
        <v>1572640</v>
      </c>
      <c r="N32" s="498">
        <f>SUM(N35:N40)</f>
        <v>280000</v>
      </c>
      <c r="O32" s="498">
        <f>SUM(O35:O40)</f>
        <v>280000</v>
      </c>
      <c r="P32" s="498">
        <f>SUM(P35:P40)</f>
        <v>2132640</v>
      </c>
      <c r="Q32" s="498">
        <f>SUM(Q35:Q39)</f>
        <v>200000</v>
      </c>
      <c r="R32" s="498">
        <f>SUM(R35:R39)</f>
        <v>1580000</v>
      </c>
      <c r="S32" s="498">
        <f>SUM(S35:S39)</f>
        <v>272640</v>
      </c>
      <c r="T32" s="538" t="s">
        <v>566</v>
      </c>
      <c r="U32" s="541"/>
    </row>
    <row r="33" spans="1:21" ht="15.75" customHeight="1">
      <c r="A33" s="499"/>
      <c r="B33" s="499"/>
      <c r="C33" s="500"/>
      <c r="D33" s="502"/>
      <c r="E33" s="455"/>
      <c r="F33" s="455"/>
      <c r="G33" s="446"/>
      <c r="H33" s="452"/>
      <c r="I33" s="452"/>
      <c r="J33" s="452"/>
      <c r="K33" s="452"/>
      <c r="L33" s="452"/>
      <c r="M33" s="498"/>
      <c r="N33" s="498"/>
      <c r="O33" s="498"/>
      <c r="P33" s="498"/>
      <c r="Q33" s="498"/>
      <c r="R33" s="498"/>
      <c r="S33" s="498"/>
      <c r="T33" s="539"/>
      <c r="U33" s="542"/>
    </row>
    <row r="34" spans="1:21" ht="12.75" customHeight="1">
      <c r="A34" s="499"/>
      <c r="B34" s="499"/>
      <c r="C34" s="500"/>
      <c r="D34" s="503"/>
      <c r="E34" s="456"/>
      <c r="F34" s="456"/>
      <c r="G34" s="447"/>
      <c r="H34" s="453"/>
      <c r="I34" s="453"/>
      <c r="J34" s="453"/>
      <c r="K34" s="453"/>
      <c r="L34" s="453"/>
      <c r="M34" s="498"/>
      <c r="N34" s="498"/>
      <c r="O34" s="498"/>
      <c r="P34" s="498"/>
      <c r="Q34" s="498"/>
      <c r="R34" s="498"/>
      <c r="S34" s="498"/>
      <c r="T34" s="540"/>
      <c r="U34" s="543"/>
    </row>
    <row r="35" spans="1:21" ht="28.5" customHeight="1">
      <c r="A35" s="17" t="s">
        <v>32</v>
      </c>
      <c r="B35" s="161" t="s">
        <v>125</v>
      </c>
      <c r="C35" s="18" t="s">
        <v>126</v>
      </c>
      <c r="D35" s="255" t="s">
        <v>143</v>
      </c>
      <c r="E35" s="19" t="s">
        <v>135</v>
      </c>
      <c r="F35" s="19" t="s">
        <v>105</v>
      </c>
      <c r="G35" s="149" t="s">
        <v>136</v>
      </c>
      <c r="H35" s="159"/>
      <c r="I35" s="159"/>
      <c r="J35" s="20"/>
      <c r="K35" s="20"/>
      <c r="L35" s="20"/>
      <c r="M35" s="21">
        <v>300000</v>
      </c>
      <c r="N35" s="21">
        <v>0</v>
      </c>
      <c r="O35" s="21">
        <v>0</v>
      </c>
      <c r="P35" s="22">
        <f>SUM(M35:O35)</f>
        <v>300000</v>
      </c>
      <c r="Q35" s="23">
        <v>0</v>
      </c>
      <c r="R35" s="21">
        <v>300000</v>
      </c>
      <c r="S35" s="23">
        <v>0</v>
      </c>
      <c r="T35" s="23"/>
      <c r="U35" s="32"/>
    </row>
    <row r="36" spans="1:21" ht="39.75" customHeight="1">
      <c r="A36" s="17" t="s">
        <v>32</v>
      </c>
      <c r="B36" s="196" t="s">
        <v>127</v>
      </c>
      <c r="C36" s="29" t="s">
        <v>128</v>
      </c>
      <c r="D36" s="256"/>
      <c r="E36" s="19" t="s">
        <v>137</v>
      </c>
      <c r="F36" s="19" t="s">
        <v>105</v>
      </c>
      <c r="G36" s="99" t="s">
        <v>138</v>
      </c>
      <c r="H36" s="159"/>
      <c r="I36" s="159"/>
      <c r="J36" s="20"/>
      <c r="K36" s="20"/>
      <c r="L36" s="20"/>
      <c r="M36" s="21">
        <v>32640</v>
      </c>
      <c r="N36" s="33">
        <v>0</v>
      </c>
      <c r="O36" s="33">
        <v>0</v>
      </c>
      <c r="P36" s="22">
        <f>SUM(M36:O36)</f>
        <v>32640</v>
      </c>
      <c r="Q36" s="22">
        <v>0</v>
      </c>
      <c r="R36" s="22">
        <v>0</v>
      </c>
      <c r="S36" s="22">
        <f>SUM(P36:R36)</f>
        <v>32640</v>
      </c>
      <c r="T36" s="23"/>
      <c r="U36" s="32"/>
    </row>
    <row r="37" spans="1:21" ht="32.25" customHeight="1">
      <c r="A37" s="17" t="s">
        <v>32</v>
      </c>
      <c r="B37" s="196" t="s">
        <v>129</v>
      </c>
      <c r="C37" s="29" t="s">
        <v>130</v>
      </c>
      <c r="D37" s="256"/>
      <c r="E37" s="34" t="s">
        <v>139</v>
      </c>
      <c r="F37" s="34" t="s">
        <v>105</v>
      </c>
      <c r="G37" s="124"/>
      <c r="H37" s="159"/>
      <c r="I37" s="159"/>
      <c r="J37" s="20"/>
      <c r="K37" s="20"/>
      <c r="L37" s="20"/>
      <c r="M37" s="21">
        <v>100000</v>
      </c>
      <c r="N37" s="35">
        <v>200000</v>
      </c>
      <c r="O37" s="35">
        <v>200000</v>
      </c>
      <c r="P37" s="21">
        <f>SUM(M37:O37)</f>
        <v>500000</v>
      </c>
      <c r="Q37" s="21">
        <v>200000</v>
      </c>
      <c r="R37" s="21">
        <v>300000</v>
      </c>
      <c r="S37" s="21">
        <f>SUM(S38:S39)</f>
        <v>120000</v>
      </c>
      <c r="T37" s="36"/>
      <c r="U37" s="37" t="s">
        <v>543</v>
      </c>
    </row>
    <row r="38" spans="1:21" ht="46.5" customHeight="1">
      <c r="A38" s="17" t="s">
        <v>32</v>
      </c>
      <c r="B38" s="196" t="s">
        <v>131</v>
      </c>
      <c r="C38" s="29" t="s">
        <v>132</v>
      </c>
      <c r="D38" s="256"/>
      <c r="E38" s="34" t="s">
        <v>140</v>
      </c>
      <c r="F38" s="34" t="s">
        <v>105</v>
      </c>
      <c r="G38" s="173" t="s">
        <v>141</v>
      </c>
      <c r="H38" s="159"/>
      <c r="I38" s="159"/>
      <c r="J38" s="20"/>
      <c r="K38" s="20"/>
      <c r="L38" s="20"/>
      <c r="M38" s="38">
        <v>900000</v>
      </c>
      <c r="N38" s="39">
        <v>0</v>
      </c>
      <c r="O38" s="39">
        <v>0</v>
      </c>
      <c r="P38" s="38">
        <v>900000</v>
      </c>
      <c r="Q38" s="38">
        <v>0</v>
      </c>
      <c r="R38" s="38">
        <v>900000</v>
      </c>
      <c r="S38" s="38">
        <v>0</v>
      </c>
      <c r="T38" s="40"/>
      <c r="U38" s="37" t="s">
        <v>544</v>
      </c>
    </row>
    <row r="39" spans="1:21" ht="38.25" customHeight="1">
      <c r="A39" s="17" t="s">
        <v>32</v>
      </c>
      <c r="B39" s="196" t="s">
        <v>133</v>
      </c>
      <c r="C39" s="29" t="s">
        <v>134</v>
      </c>
      <c r="D39" s="257"/>
      <c r="E39" s="34" t="s">
        <v>140</v>
      </c>
      <c r="F39" s="34" t="s">
        <v>105</v>
      </c>
      <c r="G39" s="174" t="s">
        <v>142</v>
      </c>
      <c r="H39" s="159"/>
      <c r="I39" s="159"/>
      <c r="J39" s="20"/>
      <c r="K39" s="20"/>
      <c r="L39" s="20"/>
      <c r="M39" s="38">
        <v>40000</v>
      </c>
      <c r="N39" s="39">
        <v>80000</v>
      </c>
      <c r="O39" s="39">
        <v>80000</v>
      </c>
      <c r="P39" s="38">
        <f>SUM(M39:O39)</f>
        <v>200000</v>
      </c>
      <c r="Q39" s="38">
        <v>0</v>
      </c>
      <c r="R39" s="38">
        <v>80000</v>
      </c>
      <c r="S39" s="38">
        <v>120000</v>
      </c>
      <c r="T39" s="41" t="s">
        <v>545</v>
      </c>
      <c r="U39" s="42"/>
    </row>
    <row r="40" spans="1:21" ht="44.25" customHeight="1">
      <c r="A40" s="17" t="s">
        <v>32</v>
      </c>
      <c r="B40" s="196" t="s">
        <v>627</v>
      </c>
      <c r="C40" s="29" t="s">
        <v>628</v>
      </c>
      <c r="D40" s="221"/>
      <c r="E40" s="249" t="s">
        <v>387</v>
      </c>
      <c r="F40" s="245" t="s">
        <v>105</v>
      </c>
      <c r="G40" s="173"/>
      <c r="H40" s="160"/>
      <c r="I40" s="160"/>
      <c r="J40" s="73"/>
      <c r="K40" s="73"/>
      <c r="L40" s="73"/>
      <c r="M40" s="38">
        <v>200000</v>
      </c>
      <c r="N40" s="39">
        <v>0</v>
      </c>
      <c r="O40" s="39">
        <v>0</v>
      </c>
      <c r="P40" s="38">
        <f>SUM(M40:O40)</f>
        <v>200000</v>
      </c>
      <c r="Q40" s="38">
        <v>0</v>
      </c>
      <c r="R40" s="38">
        <v>0</v>
      </c>
      <c r="S40" s="38">
        <v>0</v>
      </c>
      <c r="T40" s="41"/>
      <c r="U40" s="90" t="s">
        <v>629</v>
      </c>
    </row>
    <row r="41" spans="1:21" ht="13.5" customHeight="1">
      <c r="A41" s="499"/>
      <c r="B41" s="499" t="s">
        <v>48</v>
      </c>
      <c r="C41" s="500" t="s">
        <v>152</v>
      </c>
      <c r="D41" s="501"/>
      <c r="E41" s="501"/>
      <c r="F41" s="454" t="s">
        <v>155</v>
      </c>
      <c r="G41" s="382" t="s">
        <v>430</v>
      </c>
      <c r="H41" s="451"/>
      <c r="I41" s="451"/>
      <c r="J41" s="451"/>
      <c r="K41" s="451"/>
      <c r="L41" s="451"/>
      <c r="M41" s="498">
        <f>SUM(M44:M47)</f>
        <v>243333.3333333333</v>
      </c>
      <c r="N41" s="498">
        <f aca="true" t="shared" si="5" ref="N41:S41">SUM(N44:N47)</f>
        <v>253333.33333333334</v>
      </c>
      <c r="O41" s="498">
        <f t="shared" si="5"/>
        <v>233333.33333333334</v>
      </c>
      <c r="P41" s="498">
        <f t="shared" si="5"/>
        <v>730000</v>
      </c>
      <c r="Q41" s="498">
        <f t="shared" si="5"/>
        <v>83733.33333333334</v>
      </c>
      <c r="R41" s="498">
        <f t="shared" si="5"/>
        <v>4000</v>
      </c>
      <c r="S41" s="498">
        <f t="shared" si="5"/>
        <v>598933.3333333334</v>
      </c>
      <c r="T41" s="538"/>
      <c r="U41" s="541"/>
    </row>
    <row r="42" spans="1:21" ht="12" customHeight="1">
      <c r="A42" s="499"/>
      <c r="B42" s="499"/>
      <c r="C42" s="500"/>
      <c r="D42" s="502"/>
      <c r="E42" s="502"/>
      <c r="F42" s="455"/>
      <c r="G42" s="382"/>
      <c r="H42" s="452"/>
      <c r="I42" s="452"/>
      <c r="J42" s="452"/>
      <c r="K42" s="452"/>
      <c r="L42" s="452"/>
      <c r="M42" s="498"/>
      <c r="N42" s="498"/>
      <c r="O42" s="498"/>
      <c r="P42" s="498"/>
      <c r="Q42" s="498"/>
      <c r="R42" s="498"/>
      <c r="S42" s="498"/>
      <c r="T42" s="539"/>
      <c r="U42" s="542"/>
    </row>
    <row r="43" spans="1:21" ht="9" customHeight="1">
      <c r="A43" s="499"/>
      <c r="B43" s="499"/>
      <c r="C43" s="500"/>
      <c r="D43" s="503"/>
      <c r="E43" s="503"/>
      <c r="F43" s="456"/>
      <c r="G43" s="382"/>
      <c r="H43" s="453"/>
      <c r="I43" s="453"/>
      <c r="J43" s="453"/>
      <c r="K43" s="453"/>
      <c r="L43" s="453"/>
      <c r="M43" s="498"/>
      <c r="N43" s="498"/>
      <c r="O43" s="498"/>
      <c r="P43" s="498"/>
      <c r="Q43" s="498"/>
      <c r="R43" s="498"/>
      <c r="S43" s="498"/>
      <c r="T43" s="540"/>
      <c r="U43" s="543"/>
    </row>
    <row r="44" spans="1:21" ht="31.5" customHeight="1">
      <c r="A44" s="17" t="s">
        <v>32</v>
      </c>
      <c r="B44" s="233" t="s">
        <v>144</v>
      </c>
      <c r="C44" s="43" t="s">
        <v>145</v>
      </c>
      <c r="D44" s="261" t="s">
        <v>158</v>
      </c>
      <c r="E44" s="19" t="s">
        <v>106</v>
      </c>
      <c r="F44" s="19" t="s">
        <v>155</v>
      </c>
      <c r="G44" s="149" t="s">
        <v>508</v>
      </c>
      <c r="H44" s="159"/>
      <c r="I44" s="159"/>
      <c r="J44" s="20"/>
      <c r="K44" s="20"/>
      <c r="L44" s="20"/>
      <c r="M44" s="44">
        <v>0</v>
      </c>
      <c r="N44" s="28">
        <v>10000</v>
      </c>
      <c r="O44" s="28">
        <v>10000</v>
      </c>
      <c r="P44" s="26">
        <f>SUM(M44:O44)</f>
        <v>20000</v>
      </c>
      <c r="Q44" s="28">
        <v>800</v>
      </c>
      <c r="R44" s="28">
        <v>0</v>
      </c>
      <c r="S44" s="28">
        <v>9200</v>
      </c>
      <c r="T44" s="36"/>
      <c r="U44" s="24"/>
    </row>
    <row r="45" spans="1:21" ht="36.75" customHeight="1">
      <c r="A45" s="17" t="s">
        <v>32</v>
      </c>
      <c r="B45" s="233" t="s">
        <v>146</v>
      </c>
      <c r="C45" s="43" t="s">
        <v>147</v>
      </c>
      <c r="D45" s="366"/>
      <c r="E45" s="19" t="s">
        <v>139</v>
      </c>
      <c r="F45" s="19" t="s">
        <v>155</v>
      </c>
      <c r="G45" s="149" t="s">
        <v>509</v>
      </c>
      <c r="H45" s="159"/>
      <c r="I45" s="159"/>
      <c r="J45" s="20"/>
      <c r="K45" s="20"/>
      <c r="L45" s="20"/>
      <c r="M45" s="44">
        <v>190000</v>
      </c>
      <c r="N45" s="44">
        <v>190000</v>
      </c>
      <c r="O45" s="44">
        <v>190000</v>
      </c>
      <c r="P45" s="26">
        <f>SUM(M45:O45)</f>
        <v>570000</v>
      </c>
      <c r="Q45" s="28">
        <v>45600</v>
      </c>
      <c r="R45" s="28">
        <v>0</v>
      </c>
      <c r="S45" s="28">
        <v>524400</v>
      </c>
      <c r="T45" s="36"/>
      <c r="U45" s="24"/>
    </row>
    <row r="46" spans="1:21" ht="30.75" customHeight="1">
      <c r="A46" s="17" t="s">
        <v>32</v>
      </c>
      <c r="B46" s="161" t="s">
        <v>148</v>
      </c>
      <c r="C46" s="45" t="s">
        <v>149</v>
      </c>
      <c r="D46" s="262"/>
      <c r="E46" s="19" t="s">
        <v>106</v>
      </c>
      <c r="F46" s="19" t="s">
        <v>155</v>
      </c>
      <c r="G46" s="139" t="s">
        <v>157</v>
      </c>
      <c r="H46" s="159"/>
      <c r="I46" s="159"/>
      <c r="J46" s="20"/>
      <c r="K46" s="20"/>
      <c r="L46" s="20"/>
      <c r="M46" s="46">
        <v>33333.3333333333</v>
      </c>
      <c r="N46" s="46">
        <v>33333.333333333336</v>
      </c>
      <c r="O46" s="46">
        <v>33333.333333333336</v>
      </c>
      <c r="P46" s="26">
        <f>SUM(M46:O46)</f>
        <v>99999.99999999997</v>
      </c>
      <c r="Q46" s="26">
        <v>5333.333333333334</v>
      </c>
      <c r="R46" s="26">
        <v>0</v>
      </c>
      <c r="S46" s="26">
        <v>61333.333333333336</v>
      </c>
      <c r="T46" s="23"/>
      <c r="U46" s="32"/>
    </row>
    <row r="47" spans="1:21" ht="39.75" customHeight="1">
      <c r="A47" s="17" t="s">
        <v>32</v>
      </c>
      <c r="B47" s="196" t="s">
        <v>150</v>
      </c>
      <c r="C47" s="58" t="s">
        <v>151</v>
      </c>
      <c r="D47" s="34" t="s">
        <v>153</v>
      </c>
      <c r="E47" s="34" t="s">
        <v>154</v>
      </c>
      <c r="F47" s="34" t="s">
        <v>155</v>
      </c>
      <c r="G47" s="175" t="s">
        <v>156</v>
      </c>
      <c r="H47" s="159"/>
      <c r="I47" s="159"/>
      <c r="J47" s="20"/>
      <c r="K47" s="20"/>
      <c r="L47" s="20"/>
      <c r="M47" s="46">
        <v>20000</v>
      </c>
      <c r="N47" s="46">
        <v>20000</v>
      </c>
      <c r="O47" s="46">
        <v>0</v>
      </c>
      <c r="P47" s="23">
        <v>40000</v>
      </c>
      <c r="Q47" s="23">
        <v>32000</v>
      </c>
      <c r="R47" s="23">
        <v>4000</v>
      </c>
      <c r="S47" s="23">
        <v>4000</v>
      </c>
      <c r="T47" s="49"/>
      <c r="U47" s="50" t="s">
        <v>546</v>
      </c>
    </row>
    <row r="48" spans="1:21" s="51" customFormat="1" ht="72" customHeight="1">
      <c r="A48" s="496"/>
      <c r="B48" s="496" t="s">
        <v>11</v>
      </c>
      <c r="C48" s="497" t="s">
        <v>162</v>
      </c>
      <c r="D48" s="379"/>
      <c r="E48" s="379"/>
      <c r="F48" s="379"/>
      <c r="G48" s="176" t="s">
        <v>159</v>
      </c>
      <c r="H48" s="136" t="s">
        <v>160</v>
      </c>
      <c r="I48" s="132" t="s">
        <v>640</v>
      </c>
      <c r="J48" s="133"/>
      <c r="K48" s="134"/>
      <c r="L48" s="618"/>
      <c r="M48" s="495">
        <f aca="true" t="shared" si="6" ref="M48:R48">SUM(M51+M54+M57+M60+M63+M66)</f>
        <v>21850000</v>
      </c>
      <c r="N48" s="495">
        <f t="shared" si="6"/>
        <v>26250000</v>
      </c>
      <c r="O48" s="495">
        <f t="shared" si="6"/>
        <v>26250000</v>
      </c>
      <c r="P48" s="495">
        <f t="shared" si="6"/>
        <v>74350000</v>
      </c>
      <c r="Q48" s="495">
        <f t="shared" si="6"/>
        <v>20260000</v>
      </c>
      <c r="R48" s="495">
        <f t="shared" si="6"/>
        <v>54090000</v>
      </c>
      <c r="S48" s="495">
        <f>SUM(S51+S54+S57+S60+S63)</f>
        <v>0</v>
      </c>
      <c r="T48" s="559"/>
      <c r="U48" s="547"/>
    </row>
    <row r="49" spans="1:21" s="51" customFormat="1" ht="60.75" customHeight="1">
      <c r="A49" s="496"/>
      <c r="B49" s="496"/>
      <c r="C49" s="497"/>
      <c r="D49" s="380"/>
      <c r="E49" s="380"/>
      <c r="F49" s="380"/>
      <c r="G49" s="527" t="s">
        <v>161</v>
      </c>
      <c r="H49" s="136" t="s">
        <v>641</v>
      </c>
      <c r="I49" s="136" t="s">
        <v>642</v>
      </c>
      <c r="J49" s="135"/>
      <c r="K49" s="135"/>
      <c r="L49" s="619"/>
      <c r="M49" s="495"/>
      <c r="N49" s="495"/>
      <c r="O49" s="495"/>
      <c r="P49" s="495"/>
      <c r="Q49" s="495"/>
      <c r="R49" s="495"/>
      <c r="S49" s="495"/>
      <c r="T49" s="560"/>
      <c r="U49" s="548"/>
    </row>
    <row r="50" spans="1:21" s="51" customFormat="1" ht="63" customHeight="1">
      <c r="A50" s="496"/>
      <c r="B50" s="496"/>
      <c r="C50" s="497"/>
      <c r="D50" s="381"/>
      <c r="E50" s="381"/>
      <c r="F50" s="381"/>
      <c r="G50" s="528"/>
      <c r="H50" s="136" t="s">
        <v>541</v>
      </c>
      <c r="I50" s="137" t="s">
        <v>542</v>
      </c>
      <c r="J50" s="135"/>
      <c r="K50" s="135"/>
      <c r="L50" s="620"/>
      <c r="M50" s="495"/>
      <c r="N50" s="495"/>
      <c r="O50" s="495"/>
      <c r="P50" s="495"/>
      <c r="Q50" s="495"/>
      <c r="R50" s="495"/>
      <c r="S50" s="495"/>
      <c r="T50" s="561"/>
      <c r="U50" s="549"/>
    </row>
    <row r="51" spans="1:21" ht="17.25" customHeight="1">
      <c r="A51" s="285" t="s">
        <v>611</v>
      </c>
      <c r="B51" s="285" t="s">
        <v>12</v>
      </c>
      <c r="C51" s="494" t="s">
        <v>163</v>
      </c>
      <c r="D51" s="258" t="s">
        <v>169</v>
      </c>
      <c r="E51" s="286" t="s">
        <v>106</v>
      </c>
      <c r="F51" s="286" t="s">
        <v>170</v>
      </c>
      <c r="G51" s="529" t="s">
        <v>164</v>
      </c>
      <c r="H51" s="457"/>
      <c r="I51" s="457"/>
      <c r="J51" s="457"/>
      <c r="K51" s="457"/>
      <c r="L51" s="457"/>
      <c r="M51" s="283">
        <v>1000000</v>
      </c>
      <c r="N51" s="283">
        <v>1000000</v>
      </c>
      <c r="O51" s="283">
        <v>1000000</v>
      </c>
      <c r="P51" s="283">
        <f>SUM(M51:O53)</f>
        <v>3000000</v>
      </c>
      <c r="Q51" s="283">
        <v>3000000</v>
      </c>
      <c r="R51" s="283">
        <v>0</v>
      </c>
      <c r="S51" s="283">
        <v>0</v>
      </c>
      <c r="T51" s="532"/>
      <c r="U51" s="535"/>
    </row>
    <row r="52" spans="1:21" ht="14.25" customHeight="1">
      <c r="A52" s="285"/>
      <c r="B52" s="285"/>
      <c r="C52" s="494"/>
      <c r="D52" s="259"/>
      <c r="E52" s="287"/>
      <c r="F52" s="287"/>
      <c r="G52" s="383"/>
      <c r="H52" s="458"/>
      <c r="I52" s="458"/>
      <c r="J52" s="458"/>
      <c r="K52" s="458"/>
      <c r="L52" s="458"/>
      <c r="M52" s="283"/>
      <c r="N52" s="283"/>
      <c r="O52" s="283"/>
      <c r="P52" s="283"/>
      <c r="Q52" s="283"/>
      <c r="R52" s="283"/>
      <c r="S52" s="283"/>
      <c r="T52" s="533"/>
      <c r="U52" s="536"/>
    </row>
    <row r="53" spans="1:21" ht="9.75" customHeight="1">
      <c r="A53" s="285"/>
      <c r="B53" s="285"/>
      <c r="C53" s="494"/>
      <c r="D53" s="259"/>
      <c r="E53" s="288"/>
      <c r="F53" s="288"/>
      <c r="G53" s="384"/>
      <c r="H53" s="459"/>
      <c r="I53" s="459"/>
      <c r="J53" s="459"/>
      <c r="K53" s="459"/>
      <c r="L53" s="459"/>
      <c r="M53" s="283"/>
      <c r="N53" s="283"/>
      <c r="O53" s="283"/>
      <c r="P53" s="283"/>
      <c r="Q53" s="283"/>
      <c r="R53" s="283"/>
      <c r="S53" s="283"/>
      <c r="T53" s="534"/>
      <c r="U53" s="537"/>
    </row>
    <row r="54" spans="1:21" ht="15.75" customHeight="1">
      <c r="A54" s="285" t="s">
        <v>611</v>
      </c>
      <c r="B54" s="285" t="s">
        <v>13</v>
      </c>
      <c r="C54" s="494" t="s">
        <v>165</v>
      </c>
      <c r="D54" s="259"/>
      <c r="E54" s="286" t="s">
        <v>106</v>
      </c>
      <c r="F54" s="286" t="s">
        <v>170</v>
      </c>
      <c r="G54" s="529" t="s">
        <v>171</v>
      </c>
      <c r="H54" s="457"/>
      <c r="I54" s="457"/>
      <c r="J54" s="457"/>
      <c r="K54" s="457"/>
      <c r="L54" s="457"/>
      <c r="M54" s="283">
        <v>4000000</v>
      </c>
      <c r="N54" s="283">
        <v>6000000</v>
      </c>
      <c r="O54" s="283">
        <v>6000000</v>
      </c>
      <c r="P54" s="283">
        <f>SUM(M54:O56)</f>
        <v>16000000</v>
      </c>
      <c r="Q54" s="283">
        <v>6000000</v>
      </c>
      <c r="R54" s="283">
        <v>10000000</v>
      </c>
      <c r="S54" s="283">
        <v>0</v>
      </c>
      <c r="T54" s="532"/>
      <c r="U54" s="535"/>
    </row>
    <row r="55" spans="1:21" ht="13.5" customHeight="1">
      <c r="A55" s="285"/>
      <c r="B55" s="285"/>
      <c r="C55" s="494"/>
      <c r="D55" s="259"/>
      <c r="E55" s="287"/>
      <c r="F55" s="287"/>
      <c r="G55" s="383"/>
      <c r="H55" s="458"/>
      <c r="I55" s="458"/>
      <c r="J55" s="458"/>
      <c r="K55" s="458"/>
      <c r="L55" s="458"/>
      <c r="M55" s="283"/>
      <c r="N55" s="283"/>
      <c r="O55" s="283"/>
      <c r="P55" s="283"/>
      <c r="Q55" s="283"/>
      <c r="R55" s="283"/>
      <c r="S55" s="283"/>
      <c r="T55" s="533"/>
      <c r="U55" s="536"/>
    </row>
    <row r="56" spans="1:21" ht="15.75" customHeight="1">
      <c r="A56" s="285"/>
      <c r="B56" s="285"/>
      <c r="C56" s="494"/>
      <c r="D56" s="260"/>
      <c r="E56" s="288"/>
      <c r="F56" s="288"/>
      <c r="G56" s="384"/>
      <c r="H56" s="459"/>
      <c r="I56" s="459"/>
      <c r="J56" s="459"/>
      <c r="K56" s="459"/>
      <c r="L56" s="459"/>
      <c r="M56" s="283"/>
      <c r="N56" s="283"/>
      <c r="O56" s="283"/>
      <c r="P56" s="283"/>
      <c r="Q56" s="283"/>
      <c r="R56" s="283"/>
      <c r="S56" s="283"/>
      <c r="T56" s="534"/>
      <c r="U56" s="537"/>
    </row>
    <row r="57" spans="1:21" ht="12" customHeight="1">
      <c r="A57" s="285" t="s">
        <v>611</v>
      </c>
      <c r="B57" s="285" t="s">
        <v>49</v>
      </c>
      <c r="C57" s="494" t="s">
        <v>166</v>
      </c>
      <c r="D57" s="258" t="s">
        <v>169</v>
      </c>
      <c r="E57" s="286" t="s">
        <v>106</v>
      </c>
      <c r="F57" s="286" t="s">
        <v>170</v>
      </c>
      <c r="G57" s="445" t="s">
        <v>172</v>
      </c>
      <c r="H57" s="457"/>
      <c r="I57" s="457"/>
      <c r="J57" s="457"/>
      <c r="K57" s="457"/>
      <c r="L57" s="457"/>
      <c r="M57" s="283">
        <v>12000000</v>
      </c>
      <c r="N57" s="283">
        <v>10000000</v>
      </c>
      <c r="O57" s="283">
        <v>10000000</v>
      </c>
      <c r="P57" s="283">
        <f>SUM(M57:O59)</f>
        <v>32000000</v>
      </c>
      <c r="Q57" s="283">
        <v>6000000</v>
      </c>
      <c r="R57" s="283">
        <v>26000000</v>
      </c>
      <c r="S57" s="283">
        <v>0</v>
      </c>
      <c r="T57" s="532"/>
      <c r="U57" s="535"/>
    </row>
    <row r="58" spans="1:21" ht="13.5" customHeight="1">
      <c r="A58" s="285"/>
      <c r="B58" s="285"/>
      <c r="C58" s="494"/>
      <c r="D58" s="259"/>
      <c r="E58" s="287"/>
      <c r="F58" s="287"/>
      <c r="G58" s="446"/>
      <c r="H58" s="458"/>
      <c r="I58" s="458"/>
      <c r="J58" s="458"/>
      <c r="K58" s="458"/>
      <c r="L58" s="458"/>
      <c r="M58" s="283"/>
      <c r="N58" s="283"/>
      <c r="O58" s="283"/>
      <c r="P58" s="283"/>
      <c r="Q58" s="283"/>
      <c r="R58" s="283"/>
      <c r="S58" s="283"/>
      <c r="T58" s="533"/>
      <c r="U58" s="536"/>
    </row>
    <row r="59" spans="1:21" ht="16.5" customHeight="1">
      <c r="A59" s="285"/>
      <c r="B59" s="285"/>
      <c r="C59" s="494"/>
      <c r="D59" s="259"/>
      <c r="E59" s="288"/>
      <c r="F59" s="288"/>
      <c r="G59" s="447"/>
      <c r="H59" s="459"/>
      <c r="I59" s="459"/>
      <c r="J59" s="459"/>
      <c r="K59" s="459"/>
      <c r="L59" s="459"/>
      <c r="M59" s="283"/>
      <c r="N59" s="283"/>
      <c r="O59" s="283"/>
      <c r="P59" s="283"/>
      <c r="Q59" s="283"/>
      <c r="R59" s="283"/>
      <c r="S59" s="283"/>
      <c r="T59" s="534"/>
      <c r="U59" s="537"/>
    </row>
    <row r="60" spans="1:21" ht="12.75" customHeight="1">
      <c r="A60" s="285" t="s">
        <v>611</v>
      </c>
      <c r="B60" s="285" t="s">
        <v>50</v>
      </c>
      <c r="C60" s="494" t="s">
        <v>167</v>
      </c>
      <c r="D60" s="259"/>
      <c r="E60" s="286" t="s">
        <v>106</v>
      </c>
      <c r="F60" s="286" t="s">
        <v>170</v>
      </c>
      <c r="G60" s="445" t="s">
        <v>173</v>
      </c>
      <c r="H60" s="457"/>
      <c r="I60" s="457"/>
      <c r="J60" s="457"/>
      <c r="K60" s="457"/>
      <c r="L60" s="457"/>
      <c r="M60" s="283">
        <v>3700000</v>
      </c>
      <c r="N60" s="283">
        <v>8000000</v>
      </c>
      <c r="O60" s="283">
        <v>8000000</v>
      </c>
      <c r="P60" s="283">
        <f>SUM(M60:O62)</f>
        <v>19700000</v>
      </c>
      <c r="Q60" s="283">
        <v>3860000</v>
      </c>
      <c r="R60" s="283">
        <v>15840000</v>
      </c>
      <c r="S60" s="283">
        <v>0</v>
      </c>
      <c r="T60" s="532"/>
      <c r="U60" s="535"/>
    </row>
    <row r="61" spans="1:21" ht="22.5" customHeight="1">
      <c r="A61" s="285"/>
      <c r="B61" s="285"/>
      <c r="C61" s="494"/>
      <c r="D61" s="259"/>
      <c r="E61" s="287"/>
      <c r="F61" s="287"/>
      <c r="G61" s="446"/>
      <c r="H61" s="458"/>
      <c r="I61" s="458"/>
      <c r="J61" s="458"/>
      <c r="K61" s="458"/>
      <c r="L61" s="458"/>
      <c r="M61" s="283"/>
      <c r="N61" s="283"/>
      <c r="O61" s="283"/>
      <c r="P61" s="283"/>
      <c r="Q61" s="283"/>
      <c r="R61" s="283"/>
      <c r="S61" s="283"/>
      <c r="T61" s="533"/>
      <c r="U61" s="536"/>
    </row>
    <row r="62" spans="1:21" ht="27" customHeight="1">
      <c r="A62" s="285"/>
      <c r="B62" s="285"/>
      <c r="C62" s="494"/>
      <c r="D62" s="259"/>
      <c r="E62" s="288"/>
      <c r="F62" s="288"/>
      <c r="G62" s="447"/>
      <c r="H62" s="459"/>
      <c r="I62" s="459"/>
      <c r="J62" s="459"/>
      <c r="K62" s="459"/>
      <c r="L62" s="459"/>
      <c r="M62" s="283"/>
      <c r="N62" s="283"/>
      <c r="O62" s="283"/>
      <c r="P62" s="283"/>
      <c r="Q62" s="283"/>
      <c r="R62" s="283"/>
      <c r="S62" s="283"/>
      <c r="T62" s="534"/>
      <c r="U62" s="537"/>
    </row>
    <row r="63" spans="1:21" ht="21.75" customHeight="1">
      <c r="A63" s="285" t="s">
        <v>611</v>
      </c>
      <c r="B63" s="285" t="s">
        <v>51</v>
      </c>
      <c r="C63" s="284" t="s">
        <v>168</v>
      </c>
      <c r="D63" s="259"/>
      <c r="E63" s="286" t="s">
        <v>106</v>
      </c>
      <c r="F63" s="286" t="s">
        <v>170</v>
      </c>
      <c r="G63" s="445" t="s">
        <v>174</v>
      </c>
      <c r="H63" s="457"/>
      <c r="I63" s="457"/>
      <c r="J63" s="457"/>
      <c r="K63" s="457"/>
      <c r="L63" s="457"/>
      <c r="M63" s="283">
        <v>900000</v>
      </c>
      <c r="N63" s="283">
        <v>1000000</v>
      </c>
      <c r="O63" s="283">
        <v>1000000</v>
      </c>
      <c r="P63" s="283">
        <f>SUM(M63:O65)</f>
        <v>2900000</v>
      </c>
      <c r="Q63" s="283">
        <v>1400000</v>
      </c>
      <c r="R63" s="283">
        <v>1500000</v>
      </c>
      <c r="S63" s="283">
        <v>0</v>
      </c>
      <c r="T63" s="532"/>
      <c r="U63" s="535"/>
    </row>
    <row r="64" spans="1:21" ht="30.75" customHeight="1">
      <c r="A64" s="285"/>
      <c r="B64" s="285"/>
      <c r="C64" s="284"/>
      <c r="D64" s="259"/>
      <c r="E64" s="287"/>
      <c r="F64" s="287"/>
      <c r="G64" s="446"/>
      <c r="H64" s="458"/>
      <c r="I64" s="458"/>
      <c r="J64" s="458"/>
      <c r="K64" s="458"/>
      <c r="L64" s="458"/>
      <c r="M64" s="283"/>
      <c r="N64" s="283"/>
      <c r="O64" s="283"/>
      <c r="P64" s="283"/>
      <c r="Q64" s="283"/>
      <c r="R64" s="283"/>
      <c r="S64" s="283"/>
      <c r="T64" s="533"/>
      <c r="U64" s="536"/>
    </row>
    <row r="65" spans="1:21" ht="42.75" customHeight="1">
      <c r="A65" s="285"/>
      <c r="B65" s="285"/>
      <c r="C65" s="284"/>
      <c r="D65" s="260"/>
      <c r="E65" s="288"/>
      <c r="F65" s="288"/>
      <c r="G65" s="447"/>
      <c r="H65" s="459"/>
      <c r="I65" s="459"/>
      <c r="J65" s="459"/>
      <c r="K65" s="459"/>
      <c r="L65" s="459"/>
      <c r="M65" s="283"/>
      <c r="N65" s="283"/>
      <c r="O65" s="283"/>
      <c r="P65" s="283"/>
      <c r="Q65" s="283"/>
      <c r="R65" s="283"/>
      <c r="S65" s="283"/>
      <c r="T65" s="534"/>
      <c r="U65" s="537"/>
    </row>
    <row r="66" spans="1:21" ht="11.25" customHeight="1">
      <c r="A66" s="285" t="s">
        <v>611</v>
      </c>
      <c r="B66" s="285" t="s">
        <v>595</v>
      </c>
      <c r="C66" s="284" t="s">
        <v>594</v>
      </c>
      <c r="D66" s="289" t="s">
        <v>570</v>
      </c>
      <c r="E66" s="289" t="s">
        <v>570</v>
      </c>
      <c r="F66" s="286" t="s">
        <v>170</v>
      </c>
      <c r="G66" s="154"/>
      <c r="H66" s="155"/>
      <c r="I66" s="155"/>
      <c r="J66" s="52"/>
      <c r="K66" s="52"/>
      <c r="L66" s="52"/>
      <c r="M66" s="280">
        <v>250000</v>
      </c>
      <c r="N66" s="280">
        <v>250000</v>
      </c>
      <c r="O66" s="280">
        <v>250000</v>
      </c>
      <c r="P66" s="280">
        <f>SUM(M66:O68)</f>
        <v>750000</v>
      </c>
      <c r="Q66" s="280">
        <v>0</v>
      </c>
      <c r="R66" s="280">
        <v>750000</v>
      </c>
      <c r="S66" s="280">
        <v>0</v>
      </c>
      <c r="T66" s="157"/>
      <c r="U66" s="53"/>
    </row>
    <row r="67" spans="1:21" ht="13.5" customHeight="1">
      <c r="A67" s="285"/>
      <c r="B67" s="285"/>
      <c r="C67" s="284"/>
      <c r="D67" s="290"/>
      <c r="E67" s="290"/>
      <c r="F67" s="287"/>
      <c r="G67" s="154"/>
      <c r="H67" s="155"/>
      <c r="I67" s="155"/>
      <c r="J67" s="52"/>
      <c r="K67" s="52"/>
      <c r="L67" s="52"/>
      <c r="M67" s="281"/>
      <c r="N67" s="281"/>
      <c r="O67" s="281"/>
      <c r="P67" s="281"/>
      <c r="Q67" s="281"/>
      <c r="R67" s="281"/>
      <c r="S67" s="281"/>
      <c r="T67" s="157"/>
      <c r="U67" s="53"/>
    </row>
    <row r="68" spans="1:21" ht="12.75" customHeight="1">
      <c r="A68" s="285"/>
      <c r="B68" s="285"/>
      <c r="C68" s="284"/>
      <c r="D68" s="291"/>
      <c r="E68" s="291"/>
      <c r="F68" s="288"/>
      <c r="G68" s="154"/>
      <c r="H68" s="155"/>
      <c r="I68" s="155"/>
      <c r="J68" s="52"/>
      <c r="K68" s="52"/>
      <c r="L68" s="52"/>
      <c r="M68" s="282"/>
      <c r="N68" s="282"/>
      <c r="O68" s="282"/>
      <c r="P68" s="282"/>
      <c r="Q68" s="282"/>
      <c r="R68" s="282"/>
      <c r="S68" s="282"/>
      <c r="T68" s="157"/>
      <c r="U68" s="53"/>
    </row>
    <row r="69" spans="1:21" s="51" customFormat="1" ht="18" customHeight="1">
      <c r="A69" s="496"/>
      <c r="B69" s="496" t="s">
        <v>52</v>
      </c>
      <c r="C69" s="497" t="s">
        <v>175</v>
      </c>
      <c r="D69" s="379"/>
      <c r="E69" s="379"/>
      <c r="F69" s="379"/>
      <c r="G69" s="527" t="s">
        <v>176</v>
      </c>
      <c r="H69" s="615" t="s">
        <v>643</v>
      </c>
      <c r="I69" s="615" t="s">
        <v>644</v>
      </c>
      <c r="J69" s="618"/>
      <c r="K69" s="618"/>
      <c r="L69" s="618"/>
      <c r="M69" s="495">
        <f>SUM(M72+M75)</f>
        <v>8838000</v>
      </c>
      <c r="N69" s="495">
        <f aca="true" t="shared" si="7" ref="N69:S69">SUM(N72+N75)</f>
        <v>8838000</v>
      </c>
      <c r="O69" s="495">
        <f t="shared" si="7"/>
        <v>8838000</v>
      </c>
      <c r="P69" s="495">
        <f t="shared" si="7"/>
        <v>26514000</v>
      </c>
      <c r="Q69" s="495">
        <f t="shared" si="7"/>
        <v>1032000</v>
      </c>
      <c r="R69" s="495">
        <f t="shared" si="7"/>
        <v>0</v>
      </c>
      <c r="S69" s="495">
        <f t="shared" si="7"/>
        <v>25482000</v>
      </c>
      <c r="T69" s="559"/>
      <c r="U69" s="547"/>
    </row>
    <row r="70" spans="1:21" s="51" customFormat="1" ht="18" customHeight="1">
      <c r="A70" s="496"/>
      <c r="B70" s="496"/>
      <c r="C70" s="497"/>
      <c r="D70" s="380"/>
      <c r="E70" s="380"/>
      <c r="F70" s="380"/>
      <c r="G70" s="531"/>
      <c r="H70" s="616"/>
      <c r="I70" s="616"/>
      <c r="J70" s="619"/>
      <c r="K70" s="619"/>
      <c r="L70" s="619"/>
      <c r="M70" s="495"/>
      <c r="N70" s="495"/>
      <c r="O70" s="495"/>
      <c r="P70" s="495"/>
      <c r="Q70" s="495"/>
      <c r="R70" s="495"/>
      <c r="S70" s="495"/>
      <c r="T70" s="560"/>
      <c r="U70" s="548"/>
    </row>
    <row r="71" spans="1:21" s="51" customFormat="1" ht="15.75" customHeight="1">
      <c r="A71" s="496"/>
      <c r="B71" s="496"/>
      <c r="C71" s="497"/>
      <c r="D71" s="381"/>
      <c r="E71" s="381"/>
      <c r="F71" s="381"/>
      <c r="G71" s="528"/>
      <c r="H71" s="617"/>
      <c r="I71" s="617"/>
      <c r="J71" s="620"/>
      <c r="K71" s="620"/>
      <c r="L71" s="620"/>
      <c r="M71" s="495"/>
      <c r="N71" s="495"/>
      <c r="O71" s="495"/>
      <c r="P71" s="495"/>
      <c r="Q71" s="495"/>
      <c r="R71" s="495"/>
      <c r="S71" s="495"/>
      <c r="T71" s="561"/>
      <c r="U71" s="549"/>
    </row>
    <row r="72" spans="1:21" ht="17.25" customHeight="1">
      <c r="A72" s="285" t="s">
        <v>611</v>
      </c>
      <c r="B72" s="285" t="s">
        <v>53</v>
      </c>
      <c r="C72" s="284" t="s">
        <v>177</v>
      </c>
      <c r="D72" s="258" t="s">
        <v>510</v>
      </c>
      <c r="E72" s="286" t="s">
        <v>106</v>
      </c>
      <c r="F72" s="286" t="s">
        <v>702</v>
      </c>
      <c r="G72" s="156" t="s">
        <v>512</v>
      </c>
      <c r="H72" s="457"/>
      <c r="I72" s="457"/>
      <c r="J72" s="457"/>
      <c r="K72" s="457"/>
      <c r="L72" s="457"/>
      <c r="M72" s="283">
        <v>688000</v>
      </c>
      <c r="N72" s="283">
        <v>688000</v>
      </c>
      <c r="O72" s="283">
        <v>688000</v>
      </c>
      <c r="P72" s="283">
        <f>SUM(M72:O74)</f>
        <v>2064000</v>
      </c>
      <c r="Q72" s="283">
        <v>1032000</v>
      </c>
      <c r="R72" s="283">
        <v>0</v>
      </c>
      <c r="S72" s="283">
        <v>1032000</v>
      </c>
      <c r="T72" s="532"/>
      <c r="U72" s="535"/>
    </row>
    <row r="73" spans="1:21" ht="12" customHeight="1">
      <c r="A73" s="285"/>
      <c r="B73" s="285"/>
      <c r="C73" s="284"/>
      <c r="D73" s="259"/>
      <c r="E73" s="287"/>
      <c r="F73" s="287"/>
      <c r="G73" s="383" t="s">
        <v>513</v>
      </c>
      <c r="H73" s="458"/>
      <c r="I73" s="458"/>
      <c r="J73" s="458"/>
      <c r="K73" s="458"/>
      <c r="L73" s="458"/>
      <c r="M73" s="283"/>
      <c r="N73" s="283"/>
      <c r="O73" s="283"/>
      <c r="P73" s="283"/>
      <c r="Q73" s="283"/>
      <c r="R73" s="283"/>
      <c r="S73" s="283"/>
      <c r="T73" s="533"/>
      <c r="U73" s="536"/>
    </row>
    <row r="74" spans="1:21" ht="16.5" customHeight="1">
      <c r="A74" s="285"/>
      <c r="B74" s="285"/>
      <c r="C74" s="284"/>
      <c r="D74" s="260"/>
      <c r="E74" s="288"/>
      <c r="F74" s="288"/>
      <c r="G74" s="384"/>
      <c r="H74" s="459"/>
      <c r="I74" s="459"/>
      <c r="J74" s="459"/>
      <c r="K74" s="459"/>
      <c r="L74" s="459"/>
      <c r="M74" s="283"/>
      <c r="N74" s="283"/>
      <c r="O74" s="283"/>
      <c r="P74" s="283"/>
      <c r="Q74" s="283"/>
      <c r="R74" s="283"/>
      <c r="S74" s="283"/>
      <c r="T74" s="534"/>
      <c r="U74" s="537"/>
    </row>
    <row r="75" spans="1:21" ht="34.5" customHeight="1">
      <c r="A75" s="285" t="s">
        <v>611</v>
      </c>
      <c r="B75" s="285" t="s">
        <v>54</v>
      </c>
      <c r="C75" s="494" t="s">
        <v>700</v>
      </c>
      <c r="D75" s="258" t="s">
        <v>511</v>
      </c>
      <c r="E75" s="286" t="s">
        <v>106</v>
      </c>
      <c r="F75" s="286" t="s">
        <v>702</v>
      </c>
      <c r="G75" s="225" t="s">
        <v>514</v>
      </c>
      <c r="H75" s="457"/>
      <c r="I75" s="457"/>
      <c r="J75" s="457"/>
      <c r="K75" s="457"/>
      <c r="L75" s="457"/>
      <c r="M75" s="283">
        <v>8150000</v>
      </c>
      <c r="N75" s="283">
        <v>8150000</v>
      </c>
      <c r="O75" s="283">
        <v>8150000</v>
      </c>
      <c r="P75" s="283">
        <f>SUM(M75:O77)</f>
        <v>24450000</v>
      </c>
      <c r="Q75" s="283">
        <v>0</v>
      </c>
      <c r="R75" s="283">
        <v>0</v>
      </c>
      <c r="S75" s="283">
        <f>SUM(P75:R77)</f>
        <v>24450000</v>
      </c>
      <c r="T75" s="532"/>
      <c r="U75" s="535"/>
    </row>
    <row r="76" spans="1:21" ht="19.5" customHeight="1">
      <c r="A76" s="285"/>
      <c r="B76" s="285"/>
      <c r="C76" s="494"/>
      <c r="D76" s="259"/>
      <c r="E76" s="287"/>
      <c r="F76" s="287"/>
      <c r="G76" s="222" t="s">
        <v>515</v>
      </c>
      <c r="H76" s="458"/>
      <c r="I76" s="458"/>
      <c r="J76" s="458"/>
      <c r="K76" s="458"/>
      <c r="L76" s="458"/>
      <c r="M76" s="283"/>
      <c r="N76" s="283"/>
      <c r="O76" s="283"/>
      <c r="P76" s="283"/>
      <c r="Q76" s="283"/>
      <c r="R76" s="283"/>
      <c r="S76" s="283"/>
      <c r="T76" s="533"/>
      <c r="U76" s="536"/>
    </row>
    <row r="77" spans="1:21" ht="18" customHeight="1">
      <c r="A77" s="285"/>
      <c r="B77" s="285"/>
      <c r="C77" s="494"/>
      <c r="D77" s="260"/>
      <c r="E77" s="288"/>
      <c r="F77" s="288"/>
      <c r="G77" s="223" t="s">
        <v>516</v>
      </c>
      <c r="H77" s="459"/>
      <c r="I77" s="459"/>
      <c r="J77" s="459"/>
      <c r="K77" s="459"/>
      <c r="L77" s="459"/>
      <c r="M77" s="283"/>
      <c r="N77" s="283"/>
      <c r="O77" s="283"/>
      <c r="P77" s="283"/>
      <c r="Q77" s="283"/>
      <c r="R77" s="283"/>
      <c r="S77" s="283"/>
      <c r="T77" s="534"/>
      <c r="U77" s="537"/>
    </row>
    <row r="78" spans="1:21" s="51" customFormat="1" ht="15.75" customHeight="1">
      <c r="A78" s="518"/>
      <c r="B78" s="518" t="s">
        <v>14</v>
      </c>
      <c r="C78" s="492" t="s">
        <v>178</v>
      </c>
      <c r="D78" s="373"/>
      <c r="E78" s="373"/>
      <c r="F78" s="373"/>
      <c r="G78" s="376"/>
      <c r="H78" s="621"/>
      <c r="I78" s="621"/>
      <c r="J78" s="621"/>
      <c r="K78" s="621"/>
      <c r="L78" s="621"/>
      <c r="M78" s="573">
        <f aca="true" t="shared" si="8" ref="M78:S78">SUM(M81+M109)</f>
        <v>12310258.333333332</v>
      </c>
      <c r="N78" s="573">
        <f t="shared" si="8"/>
        <v>8778703.333333334</v>
      </c>
      <c r="O78" s="573">
        <f t="shared" si="8"/>
        <v>8428703.333333334</v>
      </c>
      <c r="P78" s="573">
        <f t="shared" si="8"/>
        <v>29517665</v>
      </c>
      <c r="Q78" s="573">
        <f t="shared" si="8"/>
        <v>5980752.75</v>
      </c>
      <c r="R78" s="573">
        <f t="shared" si="8"/>
        <v>12058912.25</v>
      </c>
      <c r="S78" s="573">
        <f t="shared" si="8"/>
        <v>3056666.6666666665</v>
      </c>
      <c r="T78" s="624"/>
      <c r="U78" s="627"/>
    </row>
    <row r="79" spans="1:21" s="51" customFormat="1" ht="16.5" customHeight="1">
      <c r="A79" s="518"/>
      <c r="B79" s="518"/>
      <c r="C79" s="492"/>
      <c r="D79" s="374"/>
      <c r="E79" s="374"/>
      <c r="F79" s="374"/>
      <c r="G79" s="377"/>
      <c r="H79" s="622"/>
      <c r="I79" s="622"/>
      <c r="J79" s="622"/>
      <c r="K79" s="622"/>
      <c r="L79" s="622"/>
      <c r="M79" s="574"/>
      <c r="N79" s="574"/>
      <c r="O79" s="574"/>
      <c r="P79" s="574"/>
      <c r="Q79" s="574"/>
      <c r="R79" s="574"/>
      <c r="S79" s="574"/>
      <c r="T79" s="625"/>
      <c r="U79" s="628"/>
    </row>
    <row r="80" spans="1:21" s="51" customFormat="1" ht="11.25" customHeight="1">
      <c r="A80" s="518"/>
      <c r="B80" s="518"/>
      <c r="C80" s="492"/>
      <c r="D80" s="375"/>
      <c r="E80" s="375"/>
      <c r="F80" s="375"/>
      <c r="G80" s="378"/>
      <c r="H80" s="623"/>
      <c r="I80" s="623"/>
      <c r="J80" s="623"/>
      <c r="K80" s="623"/>
      <c r="L80" s="623"/>
      <c r="M80" s="575"/>
      <c r="N80" s="575"/>
      <c r="O80" s="575"/>
      <c r="P80" s="575"/>
      <c r="Q80" s="575"/>
      <c r="R80" s="575"/>
      <c r="S80" s="575"/>
      <c r="T80" s="626"/>
      <c r="U80" s="629"/>
    </row>
    <row r="81" spans="1:21" s="51" customFormat="1" ht="42" customHeight="1">
      <c r="A81" s="491"/>
      <c r="B81" s="491" t="s">
        <v>16</v>
      </c>
      <c r="C81" s="493" t="s">
        <v>179</v>
      </c>
      <c r="D81" s="348"/>
      <c r="E81" s="348"/>
      <c r="F81" s="348"/>
      <c r="G81" s="348"/>
      <c r="H81" s="197" t="s">
        <v>645</v>
      </c>
      <c r="I81" s="198" t="s">
        <v>648</v>
      </c>
      <c r="J81" s="606"/>
      <c r="K81" s="606"/>
      <c r="L81" s="606"/>
      <c r="M81" s="570">
        <f aca="true" t="shared" si="9" ref="M81:S81">SUM(M84+M97+M104)</f>
        <v>5300258.333333333</v>
      </c>
      <c r="N81" s="570">
        <f t="shared" si="9"/>
        <v>2748703.3333333335</v>
      </c>
      <c r="O81" s="570">
        <f t="shared" si="9"/>
        <v>2398703.3333333335</v>
      </c>
      <c r="P81" s="570">
        <f t="shared" si="9"/>
        <v>10447665</v>
      </c>
      <c r="Q81" s="570">
        <f t="shared" si="9"/>
        <v>5280752.75</v>
      </c>
      <c r="R81" s="570">
        <f t="shared" si="9"/>
        <v>2936912.25</v>
      </c>
      <c r="S81" s="570">
        <f t="shared" si="9"/>
        <v>3056666.6666666665</v>
      </c>
      <c r="T81" s="609"/>
      <c r="U81" s="630"/>
    </row>
    <row r="82" spans="1:21" s="51" customFormat="1" ht="36" customHeight="1">
      <c r="A82" s="491"/>
      <c r="B82" s="491"/>
      <c r="C82" s="493"/>
      <c r="D82" s="349"/>
      <c r="E82" s="349"/>
      <c r="F82" s="349"/>
      <c r="G82" s="349"/>
      <c r="H82" s="197" t="s">
        <v>646</v>
      </c>
      <c r="I82" s="197" t="s">
        <v>649</v>
      </c>
      <c r="J82" s="607"/>
      <c r="K82" s="607"/>
      <c r="L82" s="607"/>
      <c r="M82" s="571"/>
      <c r="N82" s="571"/>
      <c r="O82" s="571"/>
      <c r="P82" s="571"/>
      <c r="Q82" s="571"/>
      <c r="R82" s="571"/>
      <c r="S82" s="571"/>
      <c r="T82" s="610"/>
      <c r="U82" s="631"/>
    </row>
    <row r="83" spans="1:21" s="51" customFormat="1" ht="39.75" customHeight="1">
      <c r="A83" s="491"/>
      <c r="B83" s="491"/>
      <c r="C83" s="493"/>
      <c r="D83" s="350"/>
      <c r="E83" s="350"/>
      <c r="F83" s="350"/>
      <c r="G83" s="350"/>
      <c r="H83" s="197" t="s">
        <v>647</v>
      </c>
      <c r="I83" s="197" t="s">
        <v>650</v>
      </c>
      <c r="J83" s="608"/>
      <c r="K83" s="608"/>
      <c r="L83" s="608"/>
      <c r="M83" s="572"/>
      <c r="N83" s="572"/>
      <c r="O83" s="572"/>
      <c r="P83" s="572"/>
      <c r="Q83" s="572"/>
      <c r="R83" s="572"/>
      <c r="S83" s="572"/>
      <c r="T83" s="611"/>
      <c r="U83" s="632"/>
    </row>
    <row r="84" spans="1:21" ht="11.25" customHeight="1">
      <c r="A84" s="486"/>
      <c r="B84" s="486" t="s">
        <v>15</v>
      </c>
      <c r="C84" s="490" t="s">
        <v>180</v>
      </c>
      <c r="D84" s="363"/>
      <c r="E84" s="363"/>
      <c r="F84" s="363"/>
      <c r="G84" s="370"/>
      <c r="H84" s="594"/>
      <c r="I84" s="594"/>
      <c r="J84" s="594"/>
      <c r="K84" s="594"/>
      <c r="L84" s="594"/>
      <c r="M84" s="585">
        <f>SUM(M87:M96)</f>
        <v>5174176</v>
      </c>
      <c r="N84" s="585">
        <f aca="true" t="shared" si="10" ref="N84:S84">SUM(N87:N96)</f>
        <v>2605120</v>
      </c>
      <c r="O84" s="585">
        <f t="shared" si="10"/>
        <v>2255120</v>
      </c>
      <c r="P84" s="585">
        <f t="shared" si="10"/>
        <v>10034416</v>
      </c>
      <c r="Q84" s="585">
        <f t="shared" si="10"/>
        <v>5111516</v>
      </c>
      <c r="R84" s="585">
        <f t="shared" si="10"/>
        <v>2692900</v>
      </c>
      <c r="S84" s="585">
        <f t="shared" si="10"/>
        <v>3030000</v>
      </c>
      <c r="T84" s="591"/>
      <c r="U84" s="603"/>
    </row>
    <row r="85" spans="1:21" ht="14.25" customHeight="1">
      <c r="A85" s="486"/>
      <c r="B85" s="486"/>
      <c r="C85" s="490"/>
      <c r="D85" s="364"/>
      <c r="E85" s="364"/>
      <c r="F85" s="364"/>
      <c r="G85" s="370"/>
      <c r="H85" s="595"/>
      <c r="I85" s="595"/>
      <c r="J85" s="595"/>
      <c r="K85" s="595"/>
      <c r="L85" s="595"/>
      <c r="M85" s="586"/>
      <c r="N85" s="586"/>
      <c r="O85" s="586"/>
      <c r="P85" s="586"/>
      <c r="Q85" s="586"/>
      <c r="R85" s="586"/>
      <c r="S85" s="586"/>
      <c r="T85" s="592"/>
      <c r="U85" s="604"/>
    </row>
    <row r="86" spans="1:21" ht="15" customHeight="1">
      <c r="A86" s="486"/>
      <c r="B86" s="486"/>
      <c r="C86" s="490"/>
      <c r="D86" s="365"/>
      <c r="E86" s="365"/>
      <c r="F86" s="365"/>
      <c r="G86" s="371"/>
      <c r="H86" s="596"/>
      <c r="I86" s="596"/>
      <c r="J86" s="596"/>
      <c r="K86" s="596"/>
      <c r="L86" s="596"/>
      <c r="M86" s="587"/>
      <c r="N86" s="587"/>
      <c r="O86" s="587"/>
      <c r="P86" s="587"/>
      <c r="Q86" s="587"/>
      <c r="R86" s="587"/>
      <c r="S86" s="587"/>
      <c r="T86" s="593"/>
      <c r="U86" s="605"/>
    </row>
    <row r="87" spans="1:21" ht="38.25" customHeight="1">
      <c r="A87" s="17" t="s">
        <v>32</v>
      </c>
      <c r="B87" s="196" t="s">
        <v>181</v>
      </c>
      <c r="C87" s="29" t="s">
        <v>182</v>
      </c>
      <c r="D87" s="261" t="s">
        <v>517</v>
      </c>
      <c r="E87" s="19" t="s">
        <v>523</v>
      </c>
      <c r="F87" s="19" t="s">
        <v>524</v>
      </c>
      <c r="G87" s="91" t="s">
        <v>518</v>
      </c>
      <c r="H87" s="164"/>
      <c r="I87" s="164"/>
      <c r="J87" s="55"/>
      <c r="K87" s="55"/>
      <c r="L87" s="55"/>
      <c r="M87" s="23">
        <v>84176</v>
      </c>
      <c r="N87" s="23">
        <v>0</v>
      </c>
      <c r="O87" s="23">
        <v>0</v>
      </c>
      <c r="P87" s="23">
        <v>84176</v>
      </c>
      <c r="Q87" s="23">
        <v>84176</v>
      </c>
      <c r="R87" s="21">
        <v>0</v>
      </c>
      <c r="S87" s="21">
        <v>0</v>
      </c>
      <c r="T87" s="23"/>
      <c r="U87" s="20"/>
    </row>
    <row r="88" spans="1:21" ht="40.5" customHeight="1">
      <c r="A88" s="17" t="s">
        <v>32</v>
      </c>
      <c r="B88" s="196" t="s">
        <v>183</v>
      </c>
      <c r="C88" s="29" t="s">
        <v>184</v>
      </c>
      <c r="D88" s="366"/>
      <c r="E88" s="19" t="s">
        <v>525</v>
      </c>
      <c r="F88" s="19" t="s">
        <v>524</v>
      </c>
      <c r="G88" s="99" t="s">
        <v>519</v>
      </c>
      <c r="H88" s="164"/>
      <c r="I88" s="164"/>
      <c r="J88" s="55"/>
      <c r="K88" s="55"/>
      <c r="L88" s="55"/>
      <c r="M88" s="26">
        <v>0</v>
      </c>
      <c r="N88" s="26">
        <v>454120</v>
      </c>
      <c r="O88" s="26">
        <v>454120</v>
      </c>
      <c r="P88" s="26">
        <f>SUM(M88:O88)</f>
        <v>908240</v>
      </c>
      <c r="Q88" s="26">
        <f>SUM(M88:O88)</f>
        <v>908240</v>
      </c>
      <c r="R88" s="22">
        <v>0</v>
      </c>
      <c r="S88" s="22">
        <v>0</v>
      </c>
      <c r="T88" s="23"/>
      <c r="U88" s="20"/>
    </row>
    <row r="89" spans="1:21" ht="39.75" customHeight="1">
      <c r="A89" s="17" t="s">
        <v>32</v>
      </c>
      <c r="B89" s="196" t="s">
        <v>185</v>
      </c>
      <c r="C89" s="57" t="s">
        <v>186</v>
      </c>
      <c r="D89" s="366"/>
      <c r="E89" s="19" t="s">
        <v>242</v>
      </c>
      <c r="F89" s="19" t="s">
        <v>524</v>
      </c>
      <c r="G89" s="177" t="s">
        <v>520</v>
      </c>
      <c r="H89" s="164"/>
      <c r="I89" s="164"/>
      <c r="J89" s="55"/>
      <c r="K89" s="55"/>
      <c r="L89" s="55"/>
      <c r="M89" s="46">
        <v>190000</v>
      </c>
      <c r="N89" s="46">
        <v>0</v>
      </c>
      <c r="O89" s="46">
        <v>0</v>
      </c>
      <c r="P89" s="46">
        <v>190000</v>
      </c>
      <c r="Q89" s="46">
        <v>190000</v>
      </c>
      <c r="R89" s="21">
        <v>0</v>
      </c>
      <c r="S89" s="21">
        <v>0</v>
      </c>
      <c r="T89" s="23"/>
      <c r="U89" s="20"/>
    </row>
    <row r="90" spans="1:21" ht="41.25" customHeight="1">
      <c r="A90" s="17" t="s">
        <v>32</v>
      </c>
      <c r="B90" s="196" t="s">
        <v>187</v>
      </c>
      <c r="C90" s="57" t="s">
        <v>188</v>
      </c>
      <c r="D90" s="366"/>
      <c r="E90" s="19" t="s">
        <v>242</v>
      </c>
      <c r="F90" s="19" t="s">
        <v>524</v>
      </c>
      <c r="G90" s="177" t="s">
        <v>521</v>
      </c>
      <c r="H90" s="164"/>
      <c r="I90" s="164"/>
      <c r="J90" s="55"/>
      <c r="K90" s="55"/>
      <c r="L90" s="55"/>
      <c r="M90" s="46">
        <v>180000</v>
      </c>
      <c r="N90" s="46">
        <v>0</v>
      </c>
      <c r="O90" s="46">
        <v>0</v>
      </c>
      <c r="P90" s="46">
        <v>180000</v>
      </c>
      <c r="Q90" s="46">
        <v>180000</v>
      </c>
      <c r="R90" s="21">
        <v>0</v>
      </c>
      <c r="S90" s="21">
        <v>0</v>
      </c>
      <c r="T90" s="23"/>
      <c r="U90" s="20"/>
    </row>
    <row r="91" spans="1:21" ht="36.75" customHeight="1">
      <c r="A91" s="17" t="s">
        <v>32</v>
      </c>
      <c r="B91" s="196" t="s">
        <v>189</v>
      </c>
      <c r="C91" s="57" t="s">
        <v>190</v>
      </c>
      <c r="D91" s="262"/>
      <c r="E91" s="19" t="s">
        <v>135</v>
      </c>
      <c r="F91" s="19" t="s">
        <v>524</v>
      </c>
      <c r="G91" s="177" t="s">
        <v>522</v>
      </c>
      <c r="H91" s="164"/>
      <c r="I91" s="164"/>
      <c r="J91" s="55"/>
      <c r="K91" s="55"/>
      <c r="L91" s="55"/>
      <c r="M91" s="46">
        <v>270000</v>
      </c>
      <c r="N91" s="46">
        <v>0</v>
      </c>
      <c r="O91" s="46">
        <v>0</v>
      </c>
      <c r="P91" s="46">
        <v>270000</v>
      </c>
      <c r="Q91" s="21">
        <v>170000</v>
      </c>
      <c r="R91" s="21">
        <v>100000</v>
      </c>
      <c r="S91" s="21">
        <v>0</v>
      </c>
      <c r="T91" s="23"/>
      <c r="U91" s="20"/>
    </row>
    <row r="92" spans="1:21" ht="56.25" customHeight="1">
      <c r="A92" s="17" t="s">
        <v>32</v>
      </c>
      <c r="B92" s="161" t="s">
        <v>191</v>
      </c>
      <c r="C92" s="27" t="s">
        <v>612</v>
      </c>
      <c r="D92" s="261" t="s">
        <v>517</v>
      </c>
      <c r="E92" s="19" t="s">
        <v>135</v>
      </c>
      <c r="F92" s="19" t="s">
        <v>524</v>
      </c>
      <c r="G92" s="99" t="s">
        <v>606</v>
      </c>
      <c r="H92" s="164"/>
      <c r="I92" s="164"/>
      <c r="J92" s="55"/>
      <c r="K92" s="55"/>
      <c r="L92" s="55"/>
      <c r="M92" s="44">
        <v>1340000</v>
      </c>
      <c r="N92" s="44">
        <v>1801000</v>
      </c>
      <c r="O92" s="46">
        <v>1801000</v>
      </c>
      <c r="P92" s="46">
        <f>SUM(M92:O92)</f>
        <v>4942000</v>
      </c>
      <c r="Q92" s="22">
        <f>P92*0.55</f>
        <v>2718100</v>
      </c>
      <c r="R92" s="22">
        <f>P92*0.45</f>
        <v>2223900</v>
      </c>
      <c r="S92" s="23">
        <v>800000</v>
      </c>
      <c r="T92" s="23" t="s">
        <v>547</v>
      </c>
      <c r="U92" s="128" t="s">
        <v>609</v>
      </c>
    </row>
    <row r="93" spans="1:21" ht="63" customHeight="1">
      <c r="A93" s="17" t="s">
        <v>32</v>
      </c>
      <c r="B93" s="235" t="s">
        <v>192</v>
      </c>
      <c r="C93" s="58" t="s">
        <v>193</v>
      </c>
      <c r="D93" s="366"/>
      <c r="E93" s="59" t="s">
        <v>154</v>
      </c>
      <c r="F93" s="59" t="s">
        <v>524</v>
      </c>
      <c r="G93" s="60" t="s">
        <v>526</v>
      </c>
      <c r="H93" s="164"/>
      <c r="I93" s="164"/>
      <c r="J93" s="55"/>
      <c r="K93" s="55"/>
      <c r="L93" s="55"/>
      <c r="M93" s="46">
        <v>75000</v>
      </c>
      <c r="N93" s="46">
        <v>75000</v>
      </c>
      <c r="O93" s="61">
        <v>0</v>
      </c>
      <c r="P93" s="49">
        <v>150000</v>
      </c>
      <c r="Q93" s="62">
        <v>60000</v>
      </c>
      <c r="R93" s="62">
        <v>30000</v>
      </c>
      <c r="S93" s="62">
        <v>60000</v>
      </c>
      <c r="T93" s="49"/>
      <c r="U93" s="63" t="s">
        <v>548</v>
      </c>
    </row>
    <row r="94" spans="1:21" ht="79.5" customHeight="1">
      <c r="A94" s="17" t="s">
        <v>32</v>
      </c>
      <c r="B94" s="235" t="s">
        <v>194</v>
      </c>
      <c r="C94" s="60" t="s">
        <v>601</v>
      </c>
      <c r="D94" s="366"/>
      <c r="E94" s="59" t="s">
        <v>154</v>
      </c>
      <c r="F94" s="59" t="s">
        <v>524</v>
      </c>
      <c r="G94" s="178" t="s">
        <v>527</v>
      </c>
      <c r="H94" s="164"/>
      <c r="I94" s="164"/>
      <c r="J94" s="55"/>
      <c r="K94" s="55"/>
      <c r="L94" s="55"/>
      <c r="M94" s="46">
        <v>90000</v>
      </c>
      <c r="N94" s="46">
        <v>0</v>
      </c>
      <c r="O94" s="46">
        <v>0</v>
      </c>
      <c r="P94" s="49">
        <v>90000</v>
      </c>
      <c r="Q94" s="21">
        <v>81000</v>
      </c>
      <c r="R94" s="62">
        <v>9000</v>
      </c>
      <c r="S94" s="21">
        <v>0</v>
      </c>
      <c r="T94" s="23"/>
      <c r="U94" s="63" t="s">
        <v>549</v>
      </c>
    </row>
    <row r="95" spans="1:21" ht="40.5" customHeight="1">
      <c r="A95" s="17" t="s">
        <v>32</v>
      </c>
      <c r="B95" s="235" t="s">
        <v>195</v>
      </c>
      <c r="C95" s="60" t="s">
        <v>196</v>
      </c>
      <c r="D95" s="366"/>
      <c r="E95" s="59" t="s">
        <v>154</v>
      </c>
      <c r="F95" s="59" t="s">
        <v>524</v>
      </c>
      <c r="G95" s="178" t="s">
        <v>528</v>
      </c>
      <c r="H95" s="164"/>
      <c r="I95" s="164"/>
      <c r="J95" s="55"/>
      <c r="K95" s="55"/>
      <c r="L95" s="55"/>
      <c r="M95" s="46">
        <v>275000</v>
      </c>
      <c r="N95" s="46">
        <v>275000</v>
      </c>
      <c r="O95" s="46">
        <v>0</v>
      </c>
      <c r="P95" s="49">
        <v>550000</v>
      </c>
      <c r="Q95" s="21">
        <v>220000</v>
      </c>
      <c r="R95" s="62">
        <v>330000</v>
      </c>
      <c r="S95" s="21">
        <v>0</v>
      </c>
      <c r="T95" s="23"/>
      <c r="U95" s="63" t="s">
        <v>550</v>
      </c>
    </row>
    <row r="96" spans="1:21" ht="51.75" customHeight="1">
      <c r="A96" s="17" t="s">
        <v>32</v>
      </c>
      <c r="B96" s="235" t="s">
        <v>688</v>
      </c>
      <c r="C96" s="60" t="s">
        <v>689</v>
      </c>
      <c r="D96" s="262"/>
      <c r="E96" s="213" t="s">
        <v>387</v>
      </c>
      <c r="F96" s="59" t="s">
        <v>524</v>
      </c>
      <c r="G96" s="124" t="s">
        <v>691</v>
      </c>
      <c r="H96" s="167"/>
      <c r="I96" s="167"/>
      <c r="J96" s="71"/>
      <c r="K96" s="71"/>
      <c r="L96" s="71"/>
      <c r="M96" s="112">
        <v>2670000</v>
      </c>
      <c r="N96" s="44">
        <v>0</v>
      </c>
      <c r="O96" s="44">
        <v>0</v>
      </c>
      <c r="P96" s="112">
        <v>2670000</v>
      </c>
      <c r="Q96" s="112">
        <v>500000</v>
      </c>
      <c r="R96" s="214"/>
      <c r="S96" s="112">
        <v>2170000</v>
      </c>
      <c r="T96" s="213" t="s">
        <v>692</v>
      </c>
      <c r="U96" s="215" t="s">
        <v>690</v>
      </c>
    </row>
    <row r="97" spans="1:21" ht="11.25" customHeight="1">
      <c r="A97" s="486"/>
      <c r="B97" s="486" t="s">
        <v>17</v>
      </c>
      <c r="C97" s="490" t="s">
        <v>197</v>
      </c>
      <c r="D97" s="363"/>
      <c r="E97" s="363"/>
      <c r="F97" s="363"/>
      <c r="G97" s="372" t="s">
        <v>217</v>
      </c>
      <c r="H97" s="594"/>
      <c r="I97" s="594"/>
      <c r="J97" s="594"/>
      <c r="K97" s="594"/>
      <c r="L97" s="594"/>
      <c r="M97" s="585">
        <f aca="true" t="shared" si="11" ref="M97:R97">SUM(M100:M103)</f>
        <v>65082.3333333333</v>
      </c>
      <c r="N97" s="585">
        <f t="shared" si="11"/>
        <v>82583.33333333334</v>
      </c>
      <c r="O97" s="585">
        <f t="shared" si="11"/>
        <v>82583.33333333334</v>
      </c>
      <c r="P97" s="585">
        <f t="shared" si="11"/>
        <v>230248.99999999997</v>
      </c>
      <c r="Q97" s="585">
        <f t="shared" si="11"/>
        <v>105186.74999999997</v>
      </c>
      <c r="R97" s="585">
        <f t="shared" si="11"/>
        <v>125062.25</v>
      </c>
      <c r="S97" s="585">
        <f>SUM(S100:S102)</f>
        <v>16666.666666666668</v>
      </c>
      <c r="T97" s="585"/>
      <c r="U97" s="603"/>
    </row>
    <row r="98" spans="1:21" ht="12.75" customHeight="1">
      <c r="A98" s="486"/>
      <c r="B98" s="486"/>
      <c r="C98" s="490"/>
      <c r="D98" s="364"/>
      <c r="E98" s="364"/>
      <c r="F98" s="364"/>
      <c r="G98" s="370"/>
      <c r="H98" s="595"/>
      <c r="I98" s="595"/>
      <c r="J98" s="595"/>
      <c r="K98" s="595"/>
      <c r="L98" s="595"/>
      <c r="M98" s="586"/>
      <c r="N98" s="586"/>
      <c r="O98" s="586"/>
      <c r="P98" s="586"/>
      <c r="Q98" s="586"/>
      <c r="R98" s="586"/>
      <c r="S98" s="586"/>
      <c r="T98" s="586"/>
      <c r="U98" s="604"/>
    </row>
    <row r="99" spans="1:21" ht="15" customHeight="1">
      <c r="A99" s="486"/>
      <c r="B99" s="486"/>
      <c r="C99" s="490"/>
      <c r="D99" s="365"/>
      <c r="E99" s="365"/>
      <c r="F99" s="365"/>
      <c r="G99" s="371"/>
      <c r="H99" s="596"/>
      <c r="I99" s="596"/>
      <c r="J99" s="596"/>
      <c r="K99" s="596"/>
      <c r="L99" s="596"/>
      <c r="M99" s="587"/>
      <c r="N99" s="587"/>
      <c r="O99" s="587"/>
      <c r="P99" s="587"/>
      <c r="Q99" s="587"/>
      <c r="R99" s="587"/>
      <c r="S99" s="587"/>
      <c r="T99" s="587"/>
      <c r="U99" s="605"/>
    </row>
    <row r="100" spans="1:21" ht="42" customHeight="1">
      <c r="A100" s="17" t="s">
        <v>32</v>
      </c>
      <c r="B100" s="236" t="s">
        <v>198</v>
      </c>
      <c r="C100" s="64" t="s">
        <v>199</v>
      </c>
      <c r="D100" s="261" t="s">
        <v>529</v>
      </c>
      <c r="E100" s="65" t="s">
        <v>106</v>
      </c>
      <c r="F100" s="248" t="s">
        <v>524</v>
      </c>
      <c r="G100" s="246" t="s">
        <v>705</v>
      </c>
      <c r="H100" s="164"/>
      <c r="I100" s="164"/>
      <c r="J100" s="55"/>
      <c r="K100" s="55"/>
      <c r="L100" s="55"/>
      <c r="M100" s="44">
        <v>1750</v>
      </c>
      <c r="N100" s="44">
        <v>1750</v>
      </c>
      <c r="O100" s="44">
        <v>1750</v>
      </c>
      <c r="P100" s="26">
        <f>SUM(M100:O100)</f>
        <v>5250</v>
      </c>
      <c r="Q100" s="76">
        <v>3937.5</v>
      </c>
      <c r="R100" s="76">
        <f>P100*0.25</f>
        <v>1312.5</v>
      </c>
      <c r="S100" s="76">
        <v>0</v>
      </c>
      <c r="T100" s="28"/>
      <c r="U100" s="278" t="s">
        <v>607</v>
      </c>
    </row>
    <row r="101" spans="1:21" ht="50.25" customHeight="1">
      <c r="A101" s="17" t="s">
        <v>32</v>
      </c>
      <c r="B101" s="196" t="s">
        <v>200</v>
      </c>
      <c r="C101" s="29" t="s">
        <v>201</v>
      </c>
      <c r="D101" s="366"/>
      <c r="E101" s="65" t="s">
        <v>106</v>
      </c>
      <c r="F101" s="248" t="s">
        <v>524</v>
      </c>
      <c r="G101" s="149" t="s">
        <v>531</v>
      </c>
      <c r="H101" s="164"/>
      <c r="I101" s="164"/>
      <c r="J101" s="55"/>
      <c r="K101" s="55"/>
      <c r="L101" s="55"/>
      <c r="M101" s="46">
        <v>0</v>
      </c>
      <c r="N101" s="66">
        <v>17500</v>
      </c>
      <c r="O101" s="66">
        <v>17500</v>
      </c>
      <c r="P101" s="30">
        <f>SUM(M101:O101)</f>
        <v>35000</v>
      </c>
      <c r="Q101" s="22">
        <f>0.75*35000</f>
        <v>26250</v>
      </c>
      <c r="R101" s="22">
        <f>P101*0.25</f>
        <v>8750</v>
      </c>
      <c r="S101" s="22">
        <v>0</v>
      </c>
      <c r="T101" s="158"/>
      <c r="U101" s="279"/>
    </row>
    <row r="102" spans="1:21" ht="39" customHeight="1">
      <c r="A102" s="17" t="s">
        <v>32</v>
      </c>
      <c r="B102" s="236" t="s">
        <v>202</v>
      </c>
      <c r="C102" s="64" t="s">
        <v>203</v>
      </c>
      <c r="D102" s="262"/>
      <c r="E102" s="65" t="s">
        <v>106</v>
      </c>
      <c r="F102" s="248" t="s">
        <v>524</v>
      </c>
      <c r="G102" s="67" t="s">
        <v>530</v>
      </c>
      <c r="H102" s="164"/>
      <c r="I102" s="164"/>
      <c r="J102" s="55"/>
      <c r="K102" s="55"/>
      <c r="L102" s="55"/>
      <c r="M102" s="28">
        <v>33332.3333333333</v>
      </c>
      <c r="N102" s="28">
        <v>33333.333333333336</v>
      </c>
      <c r="O102" s="28">
        <v>33333.333333333336</v>
      </c>
      <c r="P102" s="28">
        <f>SUM(M102:O102)</f>
        <v>99998.99999999997</v>
      </c>
      <c r="Q102" s="76">
        <f>R102*3</f>
        <v>74999.24999999997</v>
      </c>
      <c r="R102" s="76">
        <f>P102*0.25</f>
        <v>24999.749999999993</v>
      </c>
      <c r="S102" s="76">
        <v>16666.666666666668</v>
      </c>
      <c r="T102" s="159"/>
      <c r="U102" s="129"/>
    </row>
    <row r="103" spans="1:21" ht="36" customHeight="1">
      <c r="A103" s="17" t="s">
        <v>32</v>
      </c>
      <c r="B103" s="68" t="s">
        <v>568</v>
      </c>
      <c r="C103" s="64" t="s">
        <v>569</v>
      </c>
      <c r="D103" s="69" t="s">
        <v>570</v>
      </c>
      <c r="E103" s="65" t="s">
        <v>135</v>
      </c>
      <c r="F103" s="248" t="s">
        <v>524</v>
      </c>
      <c r="G103" s="70"/>
      <c r="H103" s="167"/>
      <c r="I103" s="167"/>
      <c r="J103" s="71"/>
      <c r="K103" s="71"/>
      <c r="L103" s="71"/>
      <c r="M103" s="72">
        <v>30000</v>
      </c>
      <c r="N103" s="72">
        <v>30000</v>
      </c>
      <c r="O103" s="72">
        <v>30000</v>
      </c>
      <c r="P103" s="28">
        <f>SUM(M103:O103)</f>
        <v>90000</v>
      </c>
      <c r="Q103" s="76">
        <v>0</v>
      </c>
      <c r="R103" s="76">
        <v>90000</v>
      </c>
      <c r="S103" s="76">
        <v>0</v>
      </c>
      <c r="T103" s="160"/>
      <c r="U103" s="129"/>
    </row>
    <row r="104" spans="1:21" ht="15.75" customHeight="1">
      <c r="A104" s="486"/>
      <c r="B104" s="486" t="s">
        <v>57</v>
      </c>
      <c r="C104" s="490" t="s">
        <v>204</v>
      </c>
      <c r="D104" s="363"/>
      <c r="E104" s="363"/>
      <c r="F104" s="363"/>
      <c r="G104" s="367" t="s">
        <v>217</v>
      </c>
      <c r="H104" s="594"/>
      <c r="I104" s="594"/>
      <c r="J104" s="594"/>
      <c r="K104" s="594"/>
      <c r="L104" s="594"/>
      <c r="M104" s="585">
        <f>SUM(M107:M108)</f>
        <v>61000</v>
      </c>
      <c r="N104" s="585">
        <f aca="true" t="shared" si="12" ref="N104:S104">SUM(N107:N108)</f>
        <v>61000</v>
      </c>
      <c r="O104" s="585">
        <f t="shared" si="12"/>
        <v>61000</v>
      </c>
      <c r="P104" s="585">
        <f t="shared" si="12"/>
        <v>183000</v>
      </c>
      <c r="Q104" s="585">
        <f t="shared" si="12"/>
        <v>64049.99999999999</v>
      </c>
      <c r="R104" s="585">
        <f t="shared" si="12"/>
        <v>118950</v>
      </c>
      <c r="S104" s="585">
        <f t="shared" si="12"/>
        <v>10000</v>
      </c>
      <c r="T104" s="591"/>
      <c r="U104" s="603"/>
    </row>
    <row r="105" spans="1:21" ht="15" customHeight="1">
      <c r="A105" s="486"/>
      <c r="B105" s="486"/>
      <c r="C105" s="490"/>
      <c r="D105" s="364"/>
      <c r="E105" s="364"/>
      <c r="F105" s="364"/>
      <c r="G105" s="368"/>
      <c r="H105" s="595"/>
      <c r="I105" s="595"/>
      <c r="J105" s="595"/>
      <c r="K105" s="595"/>
      <c r="L105" s="595"/>
      <c r="M105" s="586"/>
      <c r="N105" s="586"/>
      <c r="O105" s="586"/>
      <c r="P105" s="586"/>
      <c r="Q105" s="586"/>
      <c r="R105" s="586"/>
      <c r="S105" s="586"/>
      <c r="T105" s="592"/>
      <c r="U105" s="604"/>
    </row>
    <row r="106" spans="1:21" ht="17.25" customHeight="1">
      <c r="A106" s="486"/>
      <c r="B106" s="486"/>
      <c r="C106" s="490"/>
      <c r="D106" s="365"/>
      <c r="E106" s="365"/>
      <c r="F106" s="365"/>
      <c r="G106" s="369"/>
      <c r="H106" s="596"/>
      <c r="I106" s="596"/>
      <c r="J106" s="596"/>
      <c r="K106" s="596"/>
      <c r="L106" s="596"/>
      <c r="M106" s="587"/>
      <c r="N106" s="587"/>
      <c r="O106" s="587"/>
      <c r="P106" s="587"/>
      <c r="Q106" s="587"/>
      <c r="R106" s="587"/>
      <c r="S106" s="587"/>
      <c r="T106" s="593"/>
      <c r="U106" s="605"/>
    </row>
    <row r="107" spans="1:21" ht="51" customHeight="1">
      <c r="A107" s="17" t="s">
        <v>32</v>
      </c>
      <c r="B107" s="233" t="s">
        <v>205</v>
      </c>
      <c r="C107" s="27" t="s">
        <v>206</v>
      </c>
      <c r="D107" s="261" t="s">
        <v>532</v>
      </c>
      <c r="E107" s="19" t="s">
        <v>106</v>
      </c>
      <c r="F107" s="19" t="s">
        <v>524</v>
      </c>
      <c r="G107" s="138" t="s">
        <v>533</v>
      </c>
      <c r="H107" s="164"/>
      <c r="I107" s="164"/>
      <c r="J107" s="55"/>
      <c r="K107" s="55"/>
      <c r="L107" s="55"/>
      <c r="M107" s="28">
        <v>0</v>
      </c>
      <c r="N107" s="28">
        <v>0</v>
      </c>
      <c r="O107" s="28">
        <v>0</v>
      </c>
      <c r="P107" s="28">
        <v>0</v>
      </c>
      <c r="Q107" s="76">
        <v>0</v>
      </c>
      <c r="R107" s="76">
        <v>0</v>
      </c>
      <c r="S107" s="76">
        <v>10000</v>
      </c>
      <c r="T107" s="28" t="s">
        <v>551</v>
      </c>
      <c r="U107" s="56" t="s">
        <v>608</v>
      </c>
    </row>
    <row r="108" spans="1:21" ht="42" customHeight="1">
      <c r="A108" s="17" t="s">
        <v>32</v>
      </c>
      <c r="B108" s="233" t="s">
        <v>207</v>
      </c>
      <c r="C108" s="27" t="s">
        <v>208</v>
      </c>
      <c r="D108" s="262"/>
      <c r="E108" s="65" t="s">
        <v>106</v>
      </c>
      <c r="F108" s="65" t="s">
        <v>524</v>
      </c>
      <c r="G108" s="246" t="s">
        <v>704</v>
      </c>
      <c r="H108" s="164"/>
      <c r="I108" s="164"/>
      <c r="J108" s="55"/>
      <c r="K108" s="55"/>
      <c r="L108" s="55"/>
      <c r="M108" s="28">
        <v>61000</v>
      </c>
      <c r="N108" s="28">
        <v>61000</v>
      </c>
      <c r="O108" s="28">
        <v>61000</v>
      </c>
      <c r="P108" s="28">
        <f>SUM(M108:O108)</f>
        <v>183000</v>
      </c>
      <c r="Q108" s="76">
        <f>183000*0.35</f>
        <v>64049.99999999999</v>
      </c>
      <c r="R108" s="76">
        <f>P108*0.65</f>
        <v>118950</v>
      </c>
      <c r="S108" s="76">
        <v>0</v>
      </c>
      <c r="T108" s="28"/>
      <c r="U108" s="56" t="s">
        <v>610</v>
      </c>
    </row>
    <row r="109" spans="1:21" s="51" customFormat="1" ht="31.5" customHeight="1">
      <c r="A109" s="491"/>
      <c r="B109" s="348" t="s">
        <v>58</v>
      </c>
      <c r="C109" s="351" t="s">
        <v>209</v>
      </c>
      <c r="D109" s="348"/>
      <c r="E109" s="348"/>
      <c r="F109" s="348"/>
      <c r="G109" s="351"/>
      <c r="H109" s="609" t="s">
        <v>651</v>
      </c>
      <c r="I109" s="609" t="s">
        <v>650</v>
      </c>
      <c r="J109" s="606"/>
      <c r="K109" s="606"/>
      <c r="L109" s="606"/>
      <c r="M109" s="570">
        <f>SUM(M112+M117)</f>
        <v>7010000</v>
      </c>
      <c r="N109" s="570">
        <f aca="true" t="shared" si="13" ref="N109:S109">SUM(N112+N117)</f>
        <v>6030000</v>
      </c>
      <c r="O109" s="570">
        <f t="shared" si="13"/>
        <v>6030000</v>
      </c>
      <c r="P109" s="570">
        <f t="shared" si="13"/>
        <v>19070000</v>
      </c>
      <c r="Q109" s="570">
        <f t="shared" si="13"/>
        <v>700000</v>
      </c>
      <c r="R109" s="570">
        <f t="shared" si="13"/>
        <v>9122000</v>
      </c>
      <c r="S109" s="570">
        <f t="shared" si="13"/>
        <v>0</v>
      </c>
      <c r="T109" s="606"/>
      <c r="U109" s="612"/>
    </row>
    <row r="110" spans="1:21" s="51" customFormat="1" ht="19.5" customHeight="1">
      <c r="A110" s="491"/>
      <c r="B110" s="349"/>
      <c r="C110" s="352"/>
      <c r="D110" s="349"/>
      <c r="E110" s="349"/>
      <c r="F110" s="349"/>
      <c r="G110" s="352"/>
      <c r="H110" s="610"/>
      <c r="I110" s="610"/>
      <c r="J110" s="607"/>
      <c r="K110" s="607"/>
      <c r="L110" s="607"/>
      <c r="M110" s="571"/>
      <c r="N110" s="571"/>
      <c r="O110" s="571"/>
      <c r="P110" s="571"/>
      <c r="Q110" s="571"/>
      <c r="R110" s="571"/>
      <c r="S110" s="571"/>
      <c r="T110" s="607"/>
      <c r="U110" s="613"/>
    </row>
    <row r="111" spans="1:21" s="51" customFormat="1" ht="24" customHeight="1">
      <c r="A111" s="491"/>
      <c r="B111" s="350"/>
      <c r="C111" s="353"/>
      <c r="D111" s="350"/>
      <c r="E111" s="350"/>
      <c r="F111" s="350"/>
      <c r="G111" s="353"/>
      <c r="H111" s="611"/>
      <c r="I111" s="611"/>
      <c r="J111" s="608"/>
      <c r="K111" s="608"/>
      <c r="L111" s="608"/>
      <c r="M111" s="572"/>
      <c r="N111" s="572"/>
      <c r="O111" s="572"/>
      <c r="P111" s="572"/>
      <c r="Q111" s="572"/>
      <c r="R111" s="572"/>
      <c r="S111" s="572"/>
      <c r="T111" s="608"/>
      <c r="U111" s="614"/>
    </row>
    <row r="112" spans="1:21" ht="7.5" customHeight="1">
      <c r="A112" s="486"/>
      <c r="B112" s="486" t="s">
        <v>59</v>
      </c>
      <c r="C112" s="490" t="s">
        <v>701</v>
      </c>
      <c r="D112" s="363"/>
      <c r="E112" s="363"/>
      <c r="F112" s="363"/>
      <c r="G112" s="360" t="s">
        <v>212</v>
      </c>
      <c r="H112" s="594"/>
      <c r="I112" s="594"/>
      <c r="J112" s="594"/>
      <c r="K112" s="594"/>
      <c r="L112" s="594"/>
      <c r="M112" s="585">
        <f>SUM(M115:M116)</f>
        <v>1590000</v>
      </c>
      <c r="N112" s="585">
        <f aca="true" t="shared" si="14" ref="N112:S112">SUM(N115:N116)</f>
        <v>1590000</v>
      </c>
      <c r="O112" s="585">
        <f t="shared" si="14"/>
        <v>1590000</v>
      </c>
      <c r="P112" s="585">
        <f t="shared" si="14"/>
        <v>4770000</v>
      </c>
      <c r="Q112" s="585">
        <f t="shared" si="14"/>
        <v>0</v>
      </c>
      <c r="R112" s="585">
        <f t="shared" si="14"/>
        <v>4770000</v>
      </c>
      <c r="S112" s="585">
        <f t="shared" si="14"/>
        <v>0</v>
      </c>
      <c r="T112" s="591"/>
      <c r="U112" s="603"/>
    </row>
    <row r="113" spans="1:21" ht="15.75" customHeight="1">
      <c r="A113" s="486"/>
      <c r="B113" s="486"/>
      <c r="C113" s="490"/>
      <c r="D113" s="364"/>
      <c r="E113" s="364"/>
      <c r="F113" s="364"/>
      <c r="G113" s="361"/>
      <c r="H113" s="595"/>
      <c r="I113" s="595"/>
      <c r="J113" s="595"/>
      <c r="K113" s="595"/>
      <c r="L113" s="595"/>
      <c r="M113" s="586"/>
      <c r="N113" s="586"/>
      <c r="O113" s="586"/>
      <c r="P113" s="586"/>
      <c r="Q113" s="586"/>
      <c r="R113" s="586"/>
      <c r="S113" s="586"/>
      <c r="T113" s="592"/>
      <c r="U113" s="604"/>
    </row>
    <row r="114" spans="1:21" ht="15" customHeight="1">
      <c r="A114" s="486"/>
      <c r="B114" s="486"/>
      <c r="C114" s="490"/>
      <c r="D114" s="365"/>
      <c r="E114" s="365"/>
      <c r="F114" s="365"/>
      <c r="G114" s="362"/>
      <c r="H114" s="596"/>
      <c r="I114" s="596"/>
      <c r="J114" s="596"/>
      <c r="K114" s="596"/>
      <c r="L114" s="596"/>
      <c r="M114" s="587"/>
      <c r="N114" s="587"/>
      <c r="O114" s="587"/>
      <c r="P114" s="587"/>
      <c r="Q114" s="587"/>
      <c r="R114" s="587"/>
      <c r="S114" s="587"/>
      <c r="T114" s="593"/>
      <c r="U114" s="605"/>
    </row>
    <row r="115" spans="1:21" ht="37.5" customHeight="1">
      <c r="A115" s="17" t="s">
        <v>32</v>
      </c>
      <c r="B115" s="17" t="s">
        <v>592</v>
      </c>
      <c r="C115" s="74" t="s">
        <v>210</v>
      </c>
      <c r="D115" s="261" t="s">
        <v>534</v>
      </c>
      <c r="E115" s="75" t="s">
        <v>106</v>
      </c>
      <c r="F115" s="75" t="s">
        <v>215</v>
      </c>
      <c r="G115" s="149" t="s">
        <v>214</v>
      </c>
      <c r="H115" s="164"/>
      <c r="I115" s="164"/>
      <c r="J115" s="55"/>
      <c r="K115" s="55"/>
      <c r="L115" s="55"/>
      <c r="M115" s="28">
        <v>150000</v>
      </c>
      <c r="N115" s="28">
        <v>150000</v>
      </c>
      <c r="O115" s="28">
        <v>150000</v>
      </c>
      <c r="P115" s="28">
        <v>450000</v>
      </c>
      <c r="Q115" s="76">
        <v>0</v>
      </c>
      <c r="R115" s="76">
        <v>450000</v>
      </c>
      <c r="S115" s="76">
        <v>0</v>
      </c>
      <c r="T115" s="28"/>
      <c r="U115" s="20"/>
    </row>
    <row r="116" spans="1:21" ht="39" customHeight="1">
      <c r="A116" s="17" t="s">
        <v>32</v>
      </c>
      <c r="B116" s="17" t="s">
        <v>593</v>
      </c>
      <c r="C116" s="74" t="s">
        <v>211</v>
      </c>
      <c r="D116" s="262"/>
      <c r="E116" s="75" t="s">
        <v>106</v>
      </c>
      <c r="F116" s="75" t="s">
        <v>215</v>
      </c>
      <c r="G116" s="179" t="s">
        <v>213</v>
      </c>
      <c r="H116" s="164"/>
      <c r="I116" s="164"/>
      <c r="J116" s="55"/>
      <c r="K116" s="55"/>
      <c r="L116" s="55"/>
      <c r="M116" s="46">
        <v>1440000</v>
      </c>
      <c r="N116" s="46">
        <v>1440000</v>
      </c>
      <c r="O116" s="46">
        <v>1440000</v>
      </c>
      <c r="P116" s="26">
        <f>SUM(M116:O116)</f>
        <v>4320000</v>
      </c>
      <c r="Q116" s="22">
        <v>0</v>
      </c>
      <c r="R116" s="22">
        <v>4320000</v>
      </c>
      <c r="S116" s="22">
        <v>0</v>
      </c>
      <c r="T116" s="26"/>
      <c r="U116" s="20"/>
    </row>
    <row r="117" spans="1:21" ht="15" customHeight="1">
      <c r="A117" s="486"/>
      <c r="B117" s="363" t="s">
        <v>60</v>
      </c>
      <c r="C117" s="487" t="s">
        <v>216</v>
      </c>
      <c r="D117" s="261" t="s">
        <v>228</v>
      </c>
      <c r="E117" s="363"/>
      <c r="F117" s="363"/>
      <c r="G117" s="360" t="s">
        <v>217</v>
      </c>
      <c r="H117" s="594"/>
      <c r="I117" s="594"/>
      <c r="J117" s="594"/>
      <c r="K117" s="594"/>
      <c r="L117" s="594"/>
      <c r="M117" s="585">
        <f aca="true" t="shared" si="15" ref="M117:S117">SUM(M120:M128)</f>
        <v>5420000</v>
      </c>
      <c r="N117" s="585">
        <f t="shared" si="15"/>
        <v>4440000</v>
      </c>
      <c r="O117" s="585">
        <f t="shared" si="15"/>
        <v>4440000</v>
      </c>
      <c r="P117" s="585">
        <f t="shared" si="15"/>
        <v>14300000</v>
      </c>
      <c r="Q117" s="585">
        <f t="shared" si="15"/>
        <v>700000</v>
      </c>
      <c r="R117" s="585">
        <f t="shared" si="15"/>
        <v>4352000</v>
      </c>
      <c r="S117" s="585">
        <f t="shared" si="15"/>
        <v>0</v>
      </c>
      <c r="T117" s="585"/>
      <c r="U117" s="585"/>
    </row>
    <row r="118" spans="1:21" ht="13.5" customHeight="1">
      <c r="A118" s="486"/>
      <c r="B118" s="364"/>
      <c r="C118" s="488"/>
      <c r="D118" s="366"/>
      <c r="E118" s="364"/>
      <c r="F118" s="364"/>
      <c r="G118" s="361"/>
      <c r="H118" s="595"/>
      <c r="I118" s="595"/>
      <c r="J118" s="595"/>
      <c r="K118" s="595"/>
      <c r="L118" s="595"/>
      <c r="M118" s="586"/>
      <c r="N118" s="586"/>
      <c r="O118" s="586"/>
      <c r="P118" s="586"/>
      <c r="Q118" s="586"/>
      <c r="R118" s="586"/>
      <c r="S118" s="586"/>
      <c r="T118" s="586"/>
      <c r="U118" s="586"/>
    </row>
    <row r="119" spans="1:21" ht="14.25" customHeight="1">
      <c r="A119" s="486"/>
      <c r="B119" s="365"/>
      <c r="C119" s="489"/>
      <c r="D119" s="366"/>
      <c r="E119" s="365"/>
      <c r="F119" s="365"/>
      <c r="G119" s="362"/>
      <c r="H119" s="596"/>
      <c r="I119" s="596"/>
      <c r="J119" s="596"/>
      <c r="K119" s="596"/>
      <c r="L119" s="596"/>
      <c r="M119" s="587"/>
      <c r="N119" s="587"/>
      <c r="O119" s="587"/>
      <c r="P119" s="587"/>
      <c r="Q119" s="587"/>
      <c r="R119" s="587"/>
      <c r="S119" s="587"/>
      <c r="T119" s="587"/>
      <c r="U119" s="587"/>
    </row>
    <row r="120" spans="1:21" ht="41.25" customHeight="1">
      <c r="A120" s="17" t="s">
        <v>32</v>
      </c>
      <c r="B120" s="161" t="s">
        <v>218</v>
      </c>
      <c r="C120" s="18" t="s">
        <v>219</v>
      </c>
      <c r="D120" s="366"/>
      <c r="E120" s="75" t="s">
        <v>106</v>
      </c>
      <c r="F120" s="75" t="s">
        <v>215</v>
      </c>
      <c r="G120" s="99" t="s">
        <v>229</v>
      </c>
      <c r="H120" s="164"/>
      <c r="I120" s="164"/>
      <c r="J120" s="55"/>
      <c r="K120" s="55"/>
      <c r="L120" s="55"/>
      <c r="M120" s="46">
        <v>680000</v>
      </c>
      <c r="N120" s="46">
        <v>680000</v>
      </c>
      <c r="O120" s="46">
        <v>680000</v>
      </c>
      <c r="P120" s="22">
        <f aca="true" t="shared" si="16" ref="P120:P128">SUM(M120:O120)</f>
        <v>2040000</v>
      </c>
      <c r="Q120" s="22">
        <v>0</v>
      </c>
      <c r="R120" s="22">
        <v>2040000</v>
      </c>
      <c r="S120" s="22">
        <v>0</v>
      </c>
      <c r="T120" s="26"/>
      <c r="U120" s="20"/>
    </row>
    <row r="121" spans="1:21" ht="41.25" customHeight="1">
      <c r="A121" s="17" t="s">
        <v>32</v>
      </c>
      <c r="B121" s="161" t="s">
        <v>220</v>
      </c>
      <c r="C121" s="77" t="s">
        <v>221</v>
      </c>
      <c r="D121" s="366"/>
      <c r="E121" s="75" t="s">
        <v>106</v>
      </c>
      <c r="F121" s="75" t="s">
        <v>215</v>
      </c>
      <c r="G121" s="99" t="s">
        <v>230</v>
      </c>
      <c r="H121" s="164"/>
      <c r="I121" s="164"/>
      <c r="J121" s="55"/>
      <c r="K121" s="55"/>
      <c r="L121" s="55"/>
      <c r="M121" s="46">
        <v>2772000</v>
      </c>
      <c r="N121" s="46">
        <v>2772000</v>
      </c>
      <c r="O121" s="46">
        <v>2772000</v>
      </c>
      <c r="P121" s="22">
        <f t="shared" si="16"/>
        <v>8316000</v>
      </c>
      <c r="Q121" s="22">
        <v>0</v>
      </c>
      <c r="R121" s="22">
        <v>348000</v>
      </c>
      <c r="S121" s="22">
        <v>0</v>
      </c>
      <c r="T121" s="26"/>
      <c r="U121" s="129"/>
    </row>
    <row r="122" spans="1:21" ht="44.25" customHeight="1">
      <c r="A122" s="17" t="s">
        <v>32</v>
      </c>
      <c r="B122" s="161" t="s">
        <v>222</v>
      </c>
      <c r="C122" s="18" t="s">
        <v>223</v>
      </c>
      <c r="D122" s="366"/>
      <c r="E122" s="75" t="s">
        <v>106</v>
      </c>
      <c r="F122" s="75" t="s">
        <v>215</v>
      </c>
      <c r="G122" s="99" t="s">
        <v>231</v>
      </c>
      <c r="H122" s="164"/>
      <c r="I122" s="164"/>
      <c r="J122" s="55"/>
      <c r="K122" s="55"/>
      <c r="L122" s="55"/>
      <c r="M122" s="46">
        <v>500000</v>
      </c>
      <c r="N122" s="46">
        <v>500000</v>
      </c>
      <c r="O122" s="46">
        <v>500000</v>
      </c>
      <c r="P122" s="22">
        <f t="shared" si="16"/>
        <v>1500000</v>
      </c>
      <c r="Q122" s="22">
        <v>0</v>
      </c>
      <c r="R122" s="22">
        <v>500000</v>
      </c>
      <c r="S122" s="22">
        <v>0</v>
      </c>
      <c r="T122" s="26"/>
      <c r="U122" s="56" t="s">
        <v>711</v>
      </c>
    </row>
    <row r="123" spans="1:21" ht="39" customHeight="1">
      <c r="A123" s="17" t="s">
        <v>32</v>
      </c>
      <c r="B123" s="161" t="s">
        <v>224</v>
      </c>
      <c r="C123" s="18" t="s">
        <v>225</v>
      </c>
      <c r="D123" s="366"/>
      <c r="E123" s="75" t="s">
        <v>106</v>
      </c>
      <c r="F123" s="75" t="s">
        <v>215</v>
      </c>
      <c r="G123" s="99" t="s">
        <v>232</v>
      </c>
      <c r="H123" s="164"/>
      <c r="I123" s="164"/>
      <c r="J123" s="55"/>
      <c r="K123" s="55"/>
      <c r="L123" s="55"/>
      <c r="M123" s="46">
        <v>48000</v>
      </c>
      <c r="N123" s="46">
        <v>48000</v>
      </c>
      <c r="O123" s="46">
        <v>48000</v>
      </c>
      <c r="P123" s="22">
        <f t="shared" si="16"/>
        <v>144000</v>
      </c>
      <c r="Q123" s="22">
        <v>0</v>
      </c>
      <c r="R123" s="22">
        <v>144000</v>
      </c>
      <c r="S123" s="22">
        <v>0</v>
      </c>
      <c r="T123" s="26"/>
      <c r="U123" s="129"/>
    </row>
    <row r="124" spans="1:21" ht="39" customHeight="1">
      <c r="A124" s="17" t="s">
        <v>32</v>
      </c>
      <c r="B124" s="161" t="s">
        <v>226</v>
      </c>
      <c r="C124" s="18" t="s">
        <v>227</v>
      </c>
      <c r="D124" s="262"/>
      <c r="E124" s="75" t="s">
        <v>106</v>
      </c>
      <c r="F124" s="75" t="s">
        <v>215</v>
      </c>
      <c r="G124" s="78" t="s">
        <v>233</v>
      </c>
      <c r="H124" s="164"/>
      <c r="I124" s="164"/>
      <c r="J124" s="55"/>
      <c r="K124" s="55"/>
      <c r="L124" s="55"/>
      <c r="M124" s="46">
        <v>40000</v>
      </c>
      <c r="N124" s="46">
        <v>40000</v>
      </c>
      <c r="O124" s="46">
        <v>40000</v>
      </c>
      <c r="P124" s="22">
        <f t="shared" si="16"/>
        <v>120000</v>
      </c>
      <c r="Q124" s="22">
        <v>0</v>
      </c>
      <c r="R124" s="22">
        <v>120000</v>
      </c>
      <c r="S124" s="22">
        <v>0</v>
      </c>
      <c r="T124" s="26"/>
      <c r="U124" s="20"/>
    </row>
    <row r="125" spans="1:21" ht="39" customHeight="1">
      <c r="A125" s="17" t="s">
        <v>32</v>
      </c>
      <c r="B125" s="161" t="s">
        <v>571</v>
      </c>
      <c r="C125" s="18" t="s">
        <v>573</v>
      </c>
      <c r="D125" s="261" t="s">
        <v>570</v>
      </c>
      <c r="E125" s="261" t="s">
        <v>570</v>
      </c>
      <c r="F125" s="261" t="s">
        <v>215</v>
      </c>
      <c r="G125" s="79"/>
      <c r="H125" s="167"/>
      <c r="I125" s="167"/>
      <c r="J125" s="71"/>
      <c r="K125" s="71"/>
      <c r="L125" s="71"/>
      <c r="M125" s="72">
        <v>250000</v>
      </c>
      <c r="N125" s="72">
        <v>250000</v>
      </c>
      <c r="O125" s="72">
        <v>250000</v>
      </c>
      <c r="P125" s="76">
        <f t="shared" si="16"/>
        <v>750000</v>
      </c>
      <c r="Q125" s="76">
        <v>0</v>
      </c>
      <c r="R125" s="76">
        <v>750000</v>
      </c>
      <c r="S125" s="76">
        <v>0</v>
      </c>
      <c r="T125" s="28"/>
      <c r="U125" s="73"/>
    </row>
    <row r="126" spans="1:21" ht="27.75" customHeight="1">
      <c r="A126" s="17" t="s">
        <v>32</v>
      </c>
      <c r="B126" s="161" t="s">
        <v>572</v>
      </c>
      <c r="C126" s="18" t="s">
        <v>591</v>
      </c>
      <c r="D126" s="262"/>
      <c r="E126" s="262"/>
      <c r="F126" s="262"/>
      <c r="G126" s="79"/>
      <c r="H126" s="167"/>
      <c r="I126" s="167"/>
      <c r="J126" s="71"/>
      <c r="K126" s="71"/>
      <c r="L126" s="71"/>
      <c r="M126" s="72">
        <v>150000</v>
      </c>
      <c r="N126" s="72">
        <v>150000</v>
      </c>
      <c r="O126" s="72">
        <v>150000</v>
      </c>
      <c r="P126" s="76">
        <f t="shared" si="16"/>
        <v>450000</v>
      </c>
      <c r="Q126" s="76">
        <v>0</v>
      </c>
      <c r="R126" s="76">
        <v>450000</v>
      </c>
      <c r="S126" s="76">
        <v>0</v>
      </c>
      <c r="T126" s="28"/>
      <c r="U126" s="73"/>
    </row>
    <row r="127" spans="1:21" ht="50.25" customHeight="1">
      <c r="A127" s="17" t="s">
        <v>32</v>
      </c>
      <c r="B127" s="161" t="s">
        <v>614</v>
      </c>
      <c r="C127" s="18" t="s">
        <v>617</v>
      </c>
      <c r="D127" s="261" t="s">
        <v>613</v>
      </c>
      <c r="E127" s="147" t="s">
        <v>106</v>
      </c>
      <c r="F127" s="247" t="s">
        <v>215</v>
      </c>
      <c r="G127" s="45" t="s">
        <v>618</v>
      </c>
      <c r="H127" s="167"/>
      <c r="I127" s="167"/>
      <c r="J127" s="71"/>
      <c r="K127" s="71"/>
      <c r="L127" s="71"/>
      <c r="M127" s="72">
        <v>480000</v>
      </c>
      <c r="N127" s="161">
        <v>0</v>
      </c>
      <c r="O127" s="161">
        <v>0</v>
      </c>
      <c r="P127" s="76">
        <f t="shared" si="16"/>
        <v>480000</v>
      </c>
      <c r="Q127" s="72">
        <v>200000</v>
      </c>
      <c r="R127" s="161">
        <v>0</v>
      </c>
      <c r="S127" s="161">
        <v>0</v>
      </c>
      <c r="T127" s="28"/>
      <c r="U127" s="56" t="s">
        <v>712</v>
      </c>
    </row>
    <row r="128" spans="1:21" ht="43.5" customHeight="1">
      <c r="A128" s="17" t="s">
        <v>32</v>
      </c>
      <c r="B128" s="161" t="s">
        <v>615</v>
      </c>
      <c r="C128" s="18" t="s">
        <v>616</v>
      </c>
      <c r="D128" s="262" t="s">
        <v>613</v>
      </c>
      <c r="E128" s="75" t="s">
        <v>106</v>
      </c>
      <c r="F128" s="247" t="s">
        <v>215</v>
      </c>
      <c r="G128" s="45" t="s">
        <v>619</v>
      </c>
      <c r="H128" s="164"/>
      <c r="I128" s="164"/>
      <c r="J128" s="55"/>
      <c r="K128" s="55"/>
      <c r="L128" s="55"/>
      <c r="M128" s="72">
        <v>500000</v>
      </c>
      <c r="N128" s="161">
        <v>0</v>
      </c>
      <c r="O128" s="161">
        <v>0</v>
      </c>
      <c r="P128" s="76">
        <f t="shared" si="16"/>
        <v>500000</v>
      </c>
      <c r="Q128" s="72">
        <v>500000</v>
      </c>
      <c r="R128" s="161">
        <v>0</v>
      </c>
      <c r="S128" s="161">
        <v>0</v>
      </c>
      <c r="T128" s="26"/>
      <c r="U128" s="56" t="s">
        <v>713</v>
      </c>
    </row>
    <row r="129" spans="1:21" s="80" customFormat="1" ht="9.75" customHeight="1">
      <c r="A129" s="521"/>
      <c r="B129" s="522" t="s">
        <v>18</v>
      </c>
      <c r="C129" s="520" t="s">
        <v>234</v>
      </c>
      <c r="D129" s="354"/>
      <c r="E129" s="354"/>
      <c r="F129" s="354"/>
      <c r="G129" s="357"/>
      <c r="H129" s="307"/>
      <c r="I129" s="307"/>
      <c r="J129" s="307"/>
      <c r="K129" s="307"/>
      <c r="L129" s="307"/>
      <c r="M129" s="576">
        <f aca="true" t="shared" si="17" ref="M129:S129">SUM(M132+M146+M166)</f>
        <v>20183739</v>
      </c>
      <c r="N129" s="576">
        <f t="shared" si="17"/>
        <v>20845239</v>
      </c>
      <c r="O129" s="576">
        <f t="shared" si="17"/>
        <v>18831739</v>
      </c>
      <c r="P129" s="576">
        <f t="shared" si="17"/>
        <v>59860717</v>
      </c>
      <c r="Q129" s="576">
        <f t="shared" si="17"/>
        <v>31363655.03333333</v>
      </c>
      <c r="R129" s="576">
        <f t="shared" si="17"/>
        <v>4905500</v>
      </c>
      <c r="S129" s="576">
        <f t="shared" si="17"/>
        <v>9033310.2</v>
      </c>
      <c r="T129" s="576"/>
      <c r="U129" s="639"/>
    </row>
    <row r="130" spans="1:21" s="80" customFormat="1" ht="15.75" customHeight="1">
      <c r="A130" s="521"/>
      <c r="B130" s="522"/>
      <c r="C130" s="520"/>
      <c r="D130" s="355"/>
      <c r="E130" s="355"/>
      <c r="F130" s="355"/>
      <c r="G130" s="358"/>
      <c r="H130" s="308"/>
      <c r="I130" s="308"/>
      <c r="J130" s="308"/>
      <c r="K130" s="308"/>
      <c r="L130" s="308"/>
      <c r="M130" s="577"/>
      <c r="N130" s="577"/>
      <c r="O130" s="577"/>
      <c r="P130" s="577"/>
      <c r="Q130" s="577"/>
      <c r="R130" s="577"/>
      <c r="S130" s="577"/>
      <c r="T130" s="577"/>
      <c r="U130" s="640"/>
    </row>
    <row r="131" spans="1:21" s="80" customFormat="1" ht="13.5" customHeight="1">
      <c r="A131" s="521"/>
      <c r="B131" s="522"/>
      <c r="C131" s="520"/>
      <c r="D131" s="356"/>
      <c r="E131" s="356"/>
      <c r="F131" s="356"/>
      <c r="G131" s="359"/>
      <c r="H131" s="309"/>
      <c r="I131" s="309"/>
      <c r="J131" s="309"/>
      <c r="K131" s="309"/>
      <c r="L131" s="309"/>
      <c r="M131" s="578"/>
      <c r="N131" s="578"/>
      <c r="O131" s="578"/>
      <c r="P131" s="578"/>
      <c r="Q131" s="578"/>
      <c r="R131" s="578"/>
      <c r="S131" s="578"/>
      <c r="T131" s="578"/>
      <c r="U131" s="641"/>
    </row>
    <row r="132" spans="1:21" s="51" customFormat="1" ht="19.5" customHeight="1">
      <c r="A132" s="519"/>
      <c r="B132" s="473" t="s">
        <v>19</v>
      </c>
      <c r="C132" s="482" t="s">
        <v>235</v>
      </c>
      <c r="D132" s="323"/>
      <c r="E132" s="323"/>
      <c r="F132" s="323"/>
      <c r="G132" s="301" t="s">
        <v>237</v>
      </c>
      <c r="H132" s="310" t="s">
        <v>652</v>
      </c>
      <c r="I132" s="310" t="s">
        <v>653</v>
      </c>
      <c r="J132" s="311"/>
      <c r="K132" s="311"/>
      <c r="L132" s="311"/>
      <c r="M132" s="579">
        <f>SUM(M135+M142)</f>
        <v>4837739</v>
      </c>
      <c r="N132" s="579">
        <f aca="true" t="shared" si="18" ref="N132:S132">SUM(N135+N142)</f>
        <v>4667739</v>
      </c>
      <c r="O132" s="579">
        <f t="shared" si="18"/>
        <v>4667739</v>
      </c>
      <c r="P132" s="579">
        <f t="shared" si="18"/>
        <v>14173217</v>
      </c>
      <c r="Q132" s="579">
        <f t="shared" si="18"/>
        <v>1300321.7000000002</v>
      </c>
      <c r="R132" s="579">
        <f t="shared" si="18"/>
        <v>2970000</v>
      </c>
      <c r="S132" s="579">
        <f t="shared" si="18"/>
        <v>6861310.2</v>
      </c>
      <c r="T132" s="310"/>
      <c r="U132" s="642"/>
    </row>
    <row r="133" spans="1:21" s="51" customFormat="1" ht="19.5" customHeight="1">
      <c r="A133" s="519"/>
      <c r="B133" s="473"/>
      <c r="C133" s="482"/>
      <c r="D133" s="324"/>
      <c r="E133" s="324"/>
      <c r="F133" s="324"/>
      <c r="G133" s="302"/>
      <c r="H133" s="272"/>
      <c r="I133" s="272"/>
      <c r="J133" s="312"/>
      <c r="K133" s="312"/>
      <c r="L133" s="312"/>
      <c r="M133" s="580"/>
      <c r="N133" s="580"/>
      <c r="O133" s="580"/>
      <c r="P133" s="580"/>
      <c r="Q133" s="580"/>
      <c r="R133" s="580"/>
      <c r="S133" s="580"/>
      <c r="T133" s="272"/>
      <c r="U133" s="643"/>
    </row>
    <row r="134" spans="1:21" s="51" customFormat="1" ht="14.25" customHeight="1">
      <c r="A134" s="519"/>
      <c r="B134" s="473"/>
      <c r="C134" s="482"/>
      <c r="D134" s="325"/>
      <c r="E134" s="325"/>
      <c r="F134" s="325"/>
      <c r="G134" s="303"/>
      <c r="H134" s="273"/>
      <c r="I134" s="273"/>
      <c r="J134" s="313"/>
      <c r="K134" s="313"/>
      <c r="L134" s="313"/>
      <c r="M134" s="581"/>
      <c r="N134" s="581"/>
      <c r="O134" s="581"/>
      <c r="P134" s="581"/>
      <c r="Q134" s="581"/>
      <c r="R134" s="581"/>
      <c r="S134" s="581"/>
      <c r="T134" s="273"/>
      <c r="U134" s="644"/>
    </row>
    <row r="135" spans="1:21" ht="12.75" customHeight="1">
      <c r="A135" s="298"/>
      <c r="B135" s="298" t="s">
        <v>20</v>
      </c>
      <c r="C135" s="265" t="s">
        <v>236</v>
      </c>
      <c r="D135" s="304"/>
      <c r="E135" s="298"/>
      <c r="F135" s="298"/>
      <c r="G135" s="265" t="s">
        <v>217</v>
      </c>
      <c r="H135" s="298"/>
      <c r="I135" s="298"/>
      <c r="J135" s="636"/>
      <c r="K135" s="636"/>
      <c r="L135" s="636"/>
      <c r="M135" s="582">
        <f>SUM(M138:M141)</f>
        <v>4837739</v>
      </c>
      <c r="N135" s="582">
        <f aca="true" t="shared" si="19" ref="N135:S135">SUM(N138:N141)</f>
        <v>3667739</v>
      </c>
      <c r="O135" s="582">
        <f t="shared" si="19"/>
        <v>3667739</v>
      </c>
      <c r="P135" s="582">
        <f t="shared" si="19"/>
        <v>12173217</v>
      </c>
      <c r="Q135" s="582">
        <f t="shared" si="19"/>
        <v>1100321.7000000002</v>
      </c>
      <c r="R135" s="582">
        <f t="shared" si="19"/>
        <v>1170000</v>
      </c>
      <c r="S135" s="582">
        <f t="shared" si="19"/>
        <v>6861310.2</v>
      </c>
      <c r="T135" s="633"/>
      <c r="U135" s="633"/>
    </row>
    <row r="136" spans="1:21" ht="12.75" customHeight="1">
      <c r="A136" s="299"/>
      <c r="B136" s="299"/>
      <c r="C136" s="266"/>
      <c r="D136" s="305"/>
      <c r="E136" s="299"/>
      <c r="F136" s="299"/>
      <c r="G136" s="266"/>
      <c r="H136" s="299"/>
      <c r="I136" s="299"/>
      <c r="J136" s="637"/>
      <c r="K136" s="637"/>
      <c r="L136" s="637"/>
      <c r="M136" s="583"/>
      <c r="N136" s="583"/>
      <c r="O136" s="583"/>
      <c r="P136" s="583"/>
      <c r="Q136" s="583"/>
      <c r="R136" s="583"/>
      <c r="S136" s="583"/>
      <c r="T136" s="634"/>
      <c r="U136" s="634"/>
    </row>
    <row r="137" spans="1:21" ht="10.5" customHeight="1">
      <c r="A137" s="300"/>
      <c r="B137" s="300"/>
      <c r="C137" s="267"/>
      <c r="D137" s="306"/>
      <c r="E137" s="300"/>
      <c r="F137" s="300"/>
      <c r="G137" s="267"/>
      <c r="H137" s="300"/>
      <c r="I137" s="300"/>
      <c r="J137" s="638"/>
      <c r="K137" s="638"/>
      <c r="L137" s="638"/>
      <c r="M137" s="584"/>
      <c r="N137" s="584"/>
      <c r="O137" s="584"/>
      <c r="P137" s="584"/>
      <c r="Q137" s="584"/>
      <c r="R137" s="584"/>
      <c r="S137" s="584"/>
      <c r="T137" s="635"/>
      <c r="U137" s="635"/>
    </row>
    <row r="138" spans="1:21" ht="30.75" customHeight="1">
      <c r="A138" s="17" t="s">
        <v>32</v>
      </c>
      <c r="B138" s="234" t="s">
        <v>21</v>
      </c>
      <c r="C138" s="29" t="s">
        <v>238</v>
      </c>
      <c r="D138" s="261" t="s">
        <v>241</v>
      </c>
      <c r="E138" s="81" t="s">
        <v>242</v>
      </c>
      <c r="F138" s="65" t="s">
        <v>243</v>
      </c>
      <c r="G138" s="82" t="s">
        <v>244</v>
      </c>
      <c r="H138" s="164"/>
      <c r="I138" s="164"/>
      <c r="J138" s="55"/>
      <c r="K138" s="55"/>
      <c r="L138" s="55"/>
      <c r="M138" s="46">
        <v>288200</v>
      </c>
      <c r="N138" s="46">
        <v>288200</v>
      </c>
      <c r="O138" s="46">
        <v>288200</v>
      </c>
      <c r="P138" s="26">
        <f>SUM(M138:O138)</f>
        <v>864600</v>
      </c>
      <c r="Q138" s="22">
        <v>86460</v>
      </c>
      <c r="R138" s="22">
        <v>0</v>
      </c>
      <c r="S138" s="22">
        <v>778140</v>
      </c>
      <c r="T138" s="158"/>
      <c r="U138" s="20"/>
    </row>
    <row r="139" spans="1:21" ht="61.5" customHeight="1">
      <c r="A139" s="17" t="s">
        <v>32</v>
      </c>
      <c r="B139" s="234" t="s">
        <v>239</v>
      </c>
      <c r="C139" s="29" t="s">
        <v>240</v>
      </c>
      <c r="D139" s="262"/>
      <c r="E139" s="81" t="s">
        <v>602</v>
      </c>
      <c r="F139" s="19" t="s">
        <v>243</v>
      </c>
      <c r="G139" s="139" t="s">
        <v>603</v>
      </c>
      <c r="H139" s="164"/>
      <c r="I139" s="164"/>
      <c r="J139" s="55"/>
      <c r="K139" s="55"/>
      <c r="L139" s="55"/>
      <c r="M139" s="46">
        <v>3379539</v>
      </c>
      <c r="N139" s="46">
        <v>3379539</v>
      </c>
      <c r="O139" s="46">
        <v>3379539</v>
      </c>
      <c r="P139" s="22">
        <f>SUM(M139:O139)</f>
        <v>10138617</v>
      </c>
      <c r="Q139" s="22">
        <v>1013861.7000000001</v>
      </c>
      <c r="R139" s="22">
        <v>0</v>
      </c>
      <c r="S139" s="22">
        <v>6083170.2</v>
      </c>
      <c r="T139" s="158"/>
      <c r="U139" s="83" t="s">
        <v>552</v>
      </c>
    </row>
    <row r="140" spans="1:21" ht="33.75" customHeight="1">
      <c r="A140" s="84" t="s">
        <v>32</v>
      </c>
      <c r="B140" s="234" t="s">
        <v>22</v>
      </c>
      <c r="C140" s="56" t="s">
        <v>574</v>
      </c>
      <c r="D140" s="261" t="s">
        <v>570</v>
      </c>
      <c r="E140" s="261" t="s">
        <v>570</v>
      </c>
      <c r="F140" s="19" t="s">
        <v>243</v>
      </c>
      <c r="G140" s="149"/>
      <c r="H140" s="167"/>
      <c r="I140" s="167"/>
      <c r="J140" s="71"/>
      <c r="K140" s="71"/>
      <c r="L140" s="71"/>
      <c r="M140" s="44">
        <v>1000000</v>
      </c>
      <c r="N140" s="44">
        <v>0</v>
      </c>
      <c r="O140" s="44">
        <v>0</v>
      </c>
      <c r="P140" s="76">
        <f>SUM(M140:O140)</f>
        <v>1000000</v>
      </c>
      <c r="Q140" s="44">
        <v>0</v>
      </c>
      <c r="R140" s="44">
        <v>1000000</v>
      </c>
      <c r="S140" s="76">
        <v>0</v>
      </c>
      <c r="T140" s="162"/>
      <c r="U140" s="85"/>
    </row>
    <row r="141" spans="1:21" ht="31.5" customHeight="1">
      <c r="A141" s="84" t="s">
        <v>32</v>
      </c>
      <c r="B141" s="234" t="s">
        <v>23</v>
      </c>
      <c r="C141" s="56" t="s">
        <v>575</v>
      </c>
      <c r="D141" s="262"/>
      <c r="E141" s="262"/>
      <c r="F141" s="19" t="s">
        <v>243</v>
      </c>
      <c r="G141" s="149"/>
      <c r="H141" s="167"/>
      <c r="I141" s="167"/>
      <c r="J141" s="71"/>
      <c r="K141" s="71"/>
      <c r="L141" s="71"/>
      <c r="M141" s="44">
        <v>170000</v>
      </c>
      <c r="N141" s="44">
        <v>0</v>
      </c>
      <c r="O141" s="44">
        <v>0</v>
      </c>
      <c r="P141" s="76">
        <f>SUM(M141:O141)</f>
        <v>170000</v>
      </c>
      <c r="Q141" s="44">
        <v>0</v>
      </c>
      <c r="R141" s="44">
        <v>170000</v>
      </c>
      <c r="S141" s="76">
        <v>0</v>
      </c>
      <c r="T141" s="162"/>
      <c r="U141" s="85"/>
    </row>
    <row r="142" spans="1:21" ht="8.25" customHeight="1">
      <c r="A142" s="298"/>
      <c r="B142" s="298" t="s">
        <v>61</v>
      </c>
      <c r="C142" s="265" t="s">
        <v>245</v>
      </c>
      <c r="D142" s="265"/>
      <c r="E142" s="298"/>
      <c r="F142" s="298"/>
      <c r="G142" s="180" t="s">
        <v>217</v>
      </c>
      <c r="H142" s="317"/>
      <c r="I142" s="317"/>
      <c r="J142" s="317"/>
      <c r="K142" s="317"/>
      <c r="L142" s="317"/>
      <c r="M142" s="314">
        <f>SUM(M145)</f>
        <v>0</v>
      </c>
      <c r="N142" s="314">
        <f aca="true" t="shared" si="20" ref="N142:S142">SUM(N145)</f>
        <v>1000000</v>
      </c>
      <c r="O142" s="314">
        <f t="shared" si="20"/>
        <v>1000000</v>
      </c>
      <c r="P142" s="314">
        <f t="shared" si="20"/>
        <v>2000000</v>
      </c>
      <c r="Q142" s="314">
        <f t="shared" si="20"/>
        <v>200000</v>
      </c>
      <c r="R142" s="314">
        <f t="shared" si="20"/>
        <v>1800000</v>
      </c>
      <c r="S142" s="314">
        <f t="shared" si="20"/>
        <v>0</v>
      </c>
      <c r="T142" s="317"/>
      <c r="U142" s="317"/>
    </row>
    <row r="143" spans="1:21" ht="12" customHeight="1">
      <c r="A143" s="299"/>
      <c r="B143" s="299"/>
      <c r="C143" s="266"/>
      <c r="D143" s="266"/>
      <c r="E143" s="299"/>
      <c r="F143" s="299"/>
      <c r="G143" s="320" t="s">
        <v>246</v>
      </c>
      <c r="H143" s="318"/>
      <c r="I143" s="318"/>
      <c r="J143" s="318"/>
      <c r="K143" s="318"/>
      <c r="L143" s="318"/>
      <c r="M143" s="315"/>
      <c r="N143" s="315"/>
      <c r="O143" s="315"/>
      <c r="P143" s="315"/>
      <c r="Q143" s="315"/>
      <c r="R143" s="315"/>
      <c r="S143" s="315"/>
      <c r="T143" s="318"/>
      <c r="U143" s="318"/>
    </row>
    <row r="144" spans="1:21" ht="12.75" customHeight="1">
      <c r="A144" s="300"/>
      <c r="B144" s="300"/>
      <c r="C144" s="267"/>
      <c r="D144" s="267"/>
      <c r="E144" s="300"/>
      <c r="F144" s="300"/>
      <c r="G144" s="331"/>
      <c r="H144" s="645"/>
      <c r="I144" s="645"/>
      <c r="J144" s="645"/>
      <c r="K144" s="645"/>
      <c r="L144" s="645"/>
      <c r="M144" s="316"/>
      <c r="N144" s="316"/>
      <c r="O144" s="316"/>
      <c r="P144" s="316"/>
      <c r="Q144" s="316"/>
      <c r="R144" s="316"/>
      <c r="S144" s="316"/>
      <c r="T144" s="645"/>
      <c r="U144" s="645"/>
    </row>
    <row r="145" spans="1:21" ht="31.5" customHeight="1">
      <c r="A145" s="17" t="s">
        <v>32</v>
      </c>
      <c r="B145" s="196" t="s">
        <v>247</v>
      </c>
      <c r="C145" s="29" t="s">
        <v>248</v>
      </c>
      <c r="D145" s="227"/>
      <c r="E145" s="228" t="s">
        <v>137</v>
      </c>
      <c r="F145" s="19" t="s">
        <v>243</v>
      </c>
      <c r="G145" s="181"/>
      <c r="H145" s="164"/>
      <c r="I145" s="164"/>
      <c r="J145" s="55"/>
      <c r="K145" s="55"/>
      <c r="L145" s="55"/>
      <c r="M145" s="229">
        <v>0</v>
      </c>
      <c r="N145" s="229">
        <v>1000000</v>
      </c>
      <c r="O145" s="229">
        <v>1000000</v>
      </c>
      <c r="P145" s="21">
        <f>SUM(M145:O145)</f>
        <v>2000000</v>
      </c>
      <c r="Q145" s="21">
        <v>200000</v>
      </c>
      <c r="R145" s="21">
        <v>1800000</v>
      </c>
      <c r="S145" s="158">
        <v>0</v>
      </c>
      <c r="T145" s="158"/>
      <c r="U145" s="20"/>
    </row>
    <row r="146" spans="1:21" s="51" customFormat="1" ht="30" customHeight="1">
      <c r="A146" s="473"/>
      <c r="B146" s="473" t="s">
        <v>62</v>
      </c>
      <c r="C146" s="482" t="s">
        <v>249</v>
      </c>
      <c r="D146" s="323"/>
      <c r="E146" s="323"/>
      <c r="F146" s="323"/>
      <c r="G146" s="146" t="s">
        <v>250</v>
      </c>
      <c r="H146" s="199" t="s">
        <v>654</v>
      </c>
      <c r="I146" s="199" t="s">
        <v>681</v>
      </c>
      <c r="J146" s="311"/>
      <c r="K146" s="311"/>
      <c r="L146" s="311"/>
      <c r="M146" s="646">
        <f aca="true" t="shared" si="21" ref="M146:S146">SUM(M149+M155+M161)</f>
        <v>14950000</v>
      </c>
      <c r="N146" s="646">
        <f t="shared" si="21"/>
        <v>15730000</v>
      </c>
      <c r="O146" s="646">
        <f t="shared" si="21"/>
        <v>14000000</v>
      </c>
      <c r="P146" s="646">
        <f t="shared" si="21"/>
        <v>44680000</v>
      </c>
      <c r="Q146" s="646">
        <f t="shared" si="21"/>
        <v>29633333.333333332</v>
      </c>
      <c r="R146" s="646">
        <f t="shared" si="21"/>
        <v>1850000</v>
      </c>
      <c r="S146" s="646">
        <f t="shared" si="21"/>
        <v>1830000</v>
      </c>
      <c r="T146" s="311"/>
      <c r="U146" s="311"/>
    </row>
    <row r="147" spans="1:21" s="51" customFormat="1" ht="29.25" customHeight="1">
      <c r="A147" s="473"/>
      <c r="B147" s="473"/>
      <c r="C147" s="482"/>
      <c r="D147" s="324"/>
      <c r="E147" s="324"/>
      <c r="F147" s="324"/>
      <c r="G147" s="332" t="s">
        <v>251</v>
      </c>
      <c r="H147" s="272" t="s">
        <v>655</v>
      </c>
      <c r="I147" s="272" t="s">
        <v>650</v>
      </c>
      <c r="J147" s="312"/>
      <c r="K147" s="312"/>
      <c r="L147" s="312"/>
      <c r="M147" s="647"/>
      <c r="N147" s="647"/>
      <c r="O147" s="647"/>
      <c r="P147" s="647"/>
      <c r="Q147" s="647"/>
      <c r="R147" s="647"/>
      <c r="S147" s="647"/>
      <c r="T147" s="312"/>
      <c r="U147" s="312"/>
    </row>
    <row r="148" spans="1:21" s="51" customFormat="1" ht="29.25" customHeight="1">
      <c r="A148" s="473"/>
      <c r="B148" s="473"/>
      <c r="C148" s="482"/>
      <c r="D148" s="325"/>
      <c r="E148" s="325"/>
      <c r="F148" s="325"/>
      <c r="G148" s="327"/>
      <c r="H148" s="273"/>
      <c r="I148" s="273"/>
      <c r="J148" s="313"/>
      <c r="K148" s="313"/>
      <c r="L148" s="313"/>
      <c r="M148" s="648"/>
      <c r="N148" s="648"/>
      <c r="O148" s="648"/>
      <c r="P148" s="648"/>
      <c r="Q148" s="648"/>
      <c r="R148" s="648"/>
      <c r="S148" s="648"/>
      <c r="T148" s="313"/>
      <c r="U148" s="313"/>
    </row>
    <row r="149" spans="1:21" ht="12" customHeight="1">
      <c r="A149" s="333"/>
      <c r="B149" s="333" t="s">
        <v>63</v>
      </c>
      <c r="C149" s="336" t="s">
        <v>252</v>
      </c>
      <c r="D149" s="265"/>
      <c r="E149" s="298"/>
      <c r="F149" s="298"/>
      <c r="G149" s="265" t="s">
        <v>217</v>
      </c>
      <c r="H149" s="298"/>
      <c r="I149" s="298"/>
      <c r="J149" s="304"/>
      <c r="K149" s="304"/>
      <c r="L149" s="304"/>
      <c r="M149" s="649">
        <f>SUM(M152:M154)</f>
        <v>1200000</v>
      </c>
      <c r="N149" s="649">
        <f aca="true" t="shared" si="22" ref="N149:S149">SUM(N152:N154)</f>
        <v>1880000</v>
      </c>
      <c r="O149" s="649">
        <f t="shared" si="22"/>
        <v>350000</v>
      </c>
      <c r="P149" s="649">
        <f t="shared" si="22"/>
        <v>3430000</v>
      </c>
      <c r="Q149" s="649">
        <f t="shared" si="22"/>
        <v>350000</v>
      </c>
      <c r="R149" s="649">
        <f t="shared" si="22"/>
        <v>1850000</v>
      </c>
      <c r="S149" s="649">
        <f t="shared" si="22"/>
        <v>1430000</v>
      </c>
      <c r="T149" s="298"/>
      <c r="U149" s="304"/>
    </row>
    <row r="150" spans="1:21" ht="9.75" customHeight="1">
      <c r="A150" s="334"/>
      <c r="B150" s="334"/>
      <c r="C150" s="337"/>
      <c r="D150" s="266"/>
      <c r="E150" s="299"/>
      <c r="F150" s="299"/>
      <c r="G150" s="266"/>
      <c r="H150" s="299"/>
      <c r="I150" s="299"/>
      <c r="J150" s="305"/>
      <c r="K150" s="305"/>
      <c r="L150" s="305"/>
      <c r="M150" s="583"/>
      <c r="N150" s="583"/>
      <c r="O150" s="583"/>
      <c r="P150" s="583"/>
      <c r="Q150" s="583"/>
      <c r="R150" s="583"/>
      <c r="S150" s="583"/>
      <c r="T150" s="299"/>
      <c r="U150" s="305"/>
    </row>
    <row r="151" spans="1:21" ht="12.75" customHeight="1">
      <c r="A151" s="335"/>
      <c r="B151" s="335"/>
      <c r="C151" s="338"/>
      <c r="D151" s="267"/>
      <c r="E151" s="300"/>
      <c r="F151" s="300"/>
      <c r="G151" s="267"/>
      <c r="H151" s="300"/>
      <c r="I151" s="300"/>
      <c r="J151" s="306"/>
      <c r="K151" s="306"/>
      <c r="L151" s="306"/>
      <c r="M151" s="584"/>
      <c r="N151" s="584"/>
      <c r="O151" s="584"/>
      <c r="P151" s="584"/>
      <c r="Q151" s="584"/>
      <c r="R151" s="584"/>
      <c r="S151" s="584"/>
      <c r="T151" s="300"/>
      <c r="U151" s="306"/>
    </row>
    <row r="152" spans="1:21" ht="198.75" customHeight="1">
      <c r="A152" s="17" t="s">
        <v>32</v>
      </c>
      <c r="B152" s="237" t="s">
        <v>253</v>
      </c>
      <c r="C152" s="29" t="s">
        <v>254</v>
      </c>
      <c r="D152" s="31" t="s">
        <v>596</v>
      </c>
      <c r="E152" s="86" t="s">
        <v>135</v>
      </c>
      <c r="F152" s="87" t="s">
        <v>260</v>
      </c>
      <c r="G152" s="182" t="s">
        <v>261</v>
      </c>
      <c r="H152" s="164"/>
      <c r="I152" s="164"/>
      <c r="J152" s="55"/>
      <c r="K152" s="55"/>
      <c r="L152" s="55"/>
      <c r="M152" s="88">
        <v>350000</v>
      </c>
      <c r="N152" s="88">
        <v>530000</v>
      </c>
      <c r="O152" s="88">
        <v>0</v>
      </c>
      <c r="P152" s="88">
        <v>880000</v>
      </c>
      <c r="Q152" s="88">
        <v>290000</v>
      </c>
      <c r="R152" s="88">
        <v>150000</v>
      </c>
      <c r="S152" s="88">
        <v>440000</v>
      </c>
      <c r="T152" s="89"/>
      <c r="U152" s="90" t="s">
        <v>599</v>
      </c>
    </row>
    <row r="153" spans="1:21" ht="71.25" customHeight="1">
      <c r="A153" s="17" t="s">
        <v>32</v>
      </c>
      <c r="B153" s="237" t="s">
        <v>255</v>
      </c>
      <c r="C153" s="91" t="s">
        <v>256</v>
      </c>
      <c r="D153" s="92" t="s">
        <v>597</v>
      </c>
      <c r="E153" s="87" t="s">
        <v>139</v>
      </c>
      <c r="F153" s="87" t="s">
        <v>260</v>
      </c>
      <c r="G153" s="175" t="s">
        <v>262</v>
      </c>
      <c r="H153" s="164"/>
      <c r="I153" s="164"/>
      <c r="J153" s="55"/>
      <c r="K153" s="55"/>
      <c r="L153" s="55"/>
      <c r="M153" s="49">
        <v>500000</v>
      </c>
      <c r="N153" s="49">
        <v>1000000</v>
      </c>
      <c r="O153" s="49">
        <v>0</v>
      </c>
      <c r="P153" s="49">
        <v>1500000</v>
      </c>
      <c r="Q153" s="93">
        <v>0</v>
      </c>
      <c r="R153" s="93">
        <v>1700000</v>
      </c>
      <c r="S153" s="93">
        <v>0</v>
      </c>
      <c r="T153" s="94"/>
      <c r="U153" s="95"/>
    </row>
    <row r="154" spans="1:21" ht="84.75" customHeight="1">
      <c r="A154" s="17" t="s">
        <v>32</v>
      </c>
      <c r="B154" s="235" t="s">
        <v>257</v>
      </c>
      <c r="C154" s="58" t="s">
        <v>258</v>
      </c>
      <c r="D154" s="96" t="s">
        <v>259</v>
      </c>
      <c r="E154" s="34" t="s">
        <v>106</v>
      </c>
      <c r="F154" s="34" t="s">
        <v>260</v>
      </c>
      <c r="G154" s="58" t="s">
        <v>263</v>
      </c>
      <c r="H154" s="164"/>
      <c r="I154" s="164"/>
      <c r="J154" s="55"/>
      <c r="K154" s="55"/>
      <c r="L154" s="55"/>
      <c r="M154" s="23">
        <v>350000</v>
      </c>
      <c r="N154" s="23">
        <v>350000</v>
      </c>
      <c r="O154" s="23">
        <v>350000</v>
      </c>
      <c r="P154" s="23">
        <v>1050000</v>
      </c>
      <c r="Q154" s="23">
        <v>60000</v>
      </c>
      <c r="R154" s="88">
        <v>0</v>
      </c>
      <c r="S154" s="88">
        <v>990000</v>
      </c>
      <c r="T154" s="23"/>
      <c r="U154" s="90" t="s">
        <v>598</v>
      </c>
    </row>
    <row r="155" spans="1:21" ht="12.75" customHeight="1">
      <c r="A155" s="333"/>
      <c r="B155" s="333" t="s">
        <v>64</v>
      </c>
      <c r="C155" s="265" t="s">
        <v>264</v>
      </c>
      <c r="D155" s="255" t="s">
        <v>271</v>
      </c>
      <c r="E155" s="333"/>
      <c r="F155" s="333"/>
      <c r="G155" s="336"/>
      <c r="H155" s="333"/>
      <c r="I155" s="333"/>
      <c r="J155" s="333"/>
      <c r="K155" s="333"/>
      <c r="L155" s="333"/>
      <c r="M155" s="582">
        <f>SUM(M158:M160)</f>
        <v>13016666.666666666</v>
      </c>
      <c r="N155" s="582">
        <f aca="true" t="shared" si="23" ref="N155:S155">SUM(N158:N160)</f>
        <v>13116666.666666666</v>
      </c>
      <c r="O155" s="582">
        <f t="shared" si="23"/>
        <v>12916666.666666666</v>
      </c>
      <c r="P155" s="582">
        <f t="shared" si="23"/>
        <v>39050000</v>
      </c>
      <c r="Q155" s="582">
        <f t="shared" si="23"/>
        <v>27083333.333333332</v>
      </c>
      <c r="R155" s="582">
        <f t="shared" si="23"/>
        <v>0</v>
      </c>
      <c r="S155" s="582">
        <f t="shared" si="23"/>
        <v>400000</v>
      </c>
      <c r="T155" s="333"/>
      <c r="U155" s="333"/>
    </row>
    <row r="156" spans="1:21" ht="15" customHeight="1">
      <c r="A156" s="334"/>
      <c r="B156" s="334"/>
      <c r="C156" s="266"/>
      <c r="D156" s="256"/>
      <c r="E156" s="334"/>
      <c r="F156" s="334"/>
      <c r="G156" s="337"/>
      <c r="H156" s="334"/>
      <c r="I156" s="334"/>
      <c r="J156" s="334"/>
      <c r="K156" s="334"/>
      <c r="L156" s="334"/>
      <c r="M156" s="583"/>
      <c r="N156" s="583"/>
      <c r="O156" s="583"/>
      <c r="P156" s="583"/>
      <c r="Q156" s="583"/>
      <c r="R156" s="583"/>
      <c r="S156" s="583"/>
      <c r="T156" s="334"/>
      <c r="U156" s="334"/>
    </row>
    <row r="157" spans="1:21" ht="12" customHeight="1">
      <c r="A157" s="335"/>
      <c r="B157" s="335"/>
      <c r="C157" s="267"/>
      <c r="D157" s="256"/>
      <c r="E157" s="335"/>
      <c r="F157" s="335"/>
      <c r="G157" s="338"/>
      <c r="H157" s="335"/>
      <c r="I157" s="335"/>
      <c r="J157" s="335"/>
      <c r="K157" s="335"/>
      <c r="L157" s="335"/>
      <c r="M157" s="584"/>
      <c r="N157" s="584"/>
      <c r="O157" s="584"/>
      <c r="P157" s="584"/>
      <c r="Q157" s="584"/>
      <c r="R157" s="584"/>
      <c r="S157" s="584"/>
      <c r="T157" s="335"/>
      <c r="U157" s="335"/>
    </row>
    <row r="158" spans="1:21" ht="33.75" customHeight="1">
      <c r="A158" s="17" t="s">
        <v>32</v>
      </c>
      <c r="B158" s="161" t="s">
        <v>265</v>
      </c>
      <c r="C158" s="18" t="s">
        <v>266</v>
      </c>
      <c r="D158" s="256"/>
      <c r="E158" s="19"/>
      <c r="F158" s="19" t="s">
        <v>272</v>
      </c>
      <c r="G158" s="149" t="s">
        <v>273</v>
      </c>
      <c r="H158" s="164"/>
      <c r="I158" s="164"/>
      <c r="J158" s="55"/>
      <c r="K158" s="55"/>
      <c r="L158" s="55"/>
      <c r="M158" s="46">
        <v>1250000</v>
      </c>
      <c r="N158" s="46">
        <v>1250000</v>
      </c>
      <c r="O158" s="46">
        <v>1250000</v>
      </c>
      <c r="P158" s="97">
        <f>SUM(M158:O158)</f>
        <v>3750000</v>
      </c>
      <c r="Q158" s="22">
        <v>3750000</v>
      </c>
      <c r="R158" s="22">
        <v>0</v>
      </c>
      <c r="S158" s="22">
        <v>0</v>
      </c>
      <c r="T158" s="22"/>
      <c r="U158" s="20"/>
    </row>
    <row r="159" spans="1:21" ht="33.75" customHeight="1">
      <c r="A159" s="17" t="s">
        <v>32</v>
      </c>
      <c r="B159" s="161" t="s">
        <v>267</v>
      </c>
      <c r="C159" s="18" t="s">
        <v>268</v>
      </c>
      <c r="D159" s="256"/>
      <c r="E159" s="19" t="s">
        <v>135</v>
      </c>
      <c r="F159" s="19" t="s">
        <v>272</v>
      </c>
      <c r="G159" s="139" t="s">
        <v>274</v>
      </c>
      <c r="H159" s="164"/>
      <c r="I159" s="164"/>
      <c r="J159" s="55"/>
      <c r="K159" s="55"/>
      <c r="L159" s="55"/>
      <c r="M159" s="46">
        <v>11666666.666666666</v>
      </c>
      <c r="N159" s="46">
        <v>11666666.666666666</v>
      </c>
      <c r="O159" s="46">
        <v>11666666.666666666</v>
      </c>
      <c r="P159" s="97">
        <f>SUM(M159:O159)</f>
        <v>35000000</v>
      </c>
      <c r="Q159" s="22">
        <v>23333333.333333332</v>
      </c>
      <c r="R159" s="22">
        <v>0</v>
      </c>
      <c r="S159" s="22">
        <v>0</v>
      </c>
      <c r="T159" s="22"/>
      <c r="U159" s="20"/>
    </row>
    <row r="160" spans="1:21" ht="46.5" customHeight="1">
      <c r="A160" s="17" t="s">
        <v>32</v>
      </c>
      <c r="B160" s="196" t="s">
        <v>269</v>
      </c>
      <c r="C160" s="29" t="s">
        <v>270</v>
      </c>
      <c r="D160" s="257"/>
      <c r="E160" s="19" t="s">
        <v>139</v>
      </c>
      <c r="F160" s="19" t="s">
        <v>272</v>
      </c>
      <c r="G160" s="124" t="s">
        <v>275</v>
      </c>
      <c r="H160" s="164"/>
      <c r="I160" s="164"/>
      <c r="J160" s="55"/>
      <c r="K160" s="55"/>
      <c r="L160" s="55"/>
      <c r="M160" s="46">
        <v>100000</v>
      </c>
      <c r="N160" s="46">
        <v>200000</v>
      </c>
      <c r="O160" s="46">
        <v>0</v>
      </c>
      <c r="P160" s="163">
        <f>SUM(M160:O160)</f>
        <v>300000</v>
      </c>
      <c r="Q160" s="21">
        <v>0</v>
      </c>
      <c r="R160" s="21">
        <v>0</v>
      </c>
      <c r="S160" s="21">
        <v>400000</v>
      </c>
      <c r="T160" s="98" t="s">
        <v>553</v>
      </c>
      <c r="U160" s="20"/>
    </row>
    <row r="161" spans="1:21" ht="12.75" customHeight="1">
      <c r="A161" s="333"/>
      <c r="B161" s="333" t="s">
        <v>65</v>
      </c>
      <c r="C161" s="265" t="s">
        <v>276</v>
      </c>
      <c r="D161" s="255" t="s">
        <v>281</v>
      </c>
      <c r="E161" s="333"/>
      <c r="F161" s="333"/>
      <c r="G161" s="336" t="s">
        <v>217</v>
      </c>
      <c r="H161" s="333"/>
      <c r="I161" s="333"/>
      <c r="J161" s="650"/>
      <c r="K161" s="650"/>
      <c r="L161" s="650"/>
      <c r="M161" s="582">
        <f>SUM(M164:M165)</f>
        <v>733333.3333333333</v>
      </c>
      <c r="N161" s="582">
        <f aca="true" t="shared" si="24" ref="N161:S161">SUM(N164:N165)</f>
        <v>733333.3333333333</v>
      </c>
      <c r="O161" s="582">
        <f t="shared" si="24"/>
        <v>733333.3333333333</v>
      </c>
      <c r="P161" s="582">
        <f t="shared" si="24"/>
        <v>2200000</v>
      </c>
      <c r="Q161" s="582">
        <f t="shared" si="24"/>
        <v>2200000</v>
      </c>
      <c r="R161" s="582">
        <f t="shared" si="24"/>
        <v>0</v>
      </c>
      <c r="S161" s="582">
        <f t="shared" si="24"/>
        <v>0</v>
      </c>
      <c r="T161" s="333"/>
      <c r="U161" s="650"/>
    </row>
    <row r="162" spans="1:21" ht="12.75" customHeight="1">
      <c r="A162" s="334"/>
      <c r="B162" s="334"/>
      <c r="C162" s="266"/>
      <c r="D162" s="256"/>
      <c r="E162" s="334"/>
      <c r="F162" s="334"/>
      <c r="G162" s="337"/>
      <c r="H162" s="334"/>
      <c r="I162" s="334"/>
      <c r="J162" s="651"/>
      <c r="K162" s="651"/>
      <c r="L162" s="651"/>
      <c r="M162" s="583"/>
      <c r="N162" s="583"/>
      <c r="O162" s="583"/>
      <c r="P162" s="583"/>
      <c r="Q162" s="583"/>
      <c r="R162" s="583"/>
      <c r="S162" s="583"/>
      <c r="T162" s="334"/>
      <c r="U162" s="651"/>
    </row>
    <row r="163" spans="1:21" ht="14.25" customHeight="1">
      <c r="A163" s="335"/>
      <c r="B163" s="335"/>
      <c r="C163" s="267"/>
      <c r="D163" s="256"/>
      <c r="E163" s="335"/>
      <c r="F163" s="335"/>
      <c r="G163" s="338"/>
      <c r="H163" s="335"/>
      <c r="I163" s="335"/>
      <c r="J163" s="652"/>
      <c r="K163" s="652"/>
      <c r="L163" s="652"/>
      <c r="M163" s="584"/>
      <c r="N163" s="584"/>
      <c r="O163" s="584"/>
      <c r="P163" s="584"/>
      <c r="Q163" s="584"/>
      <c r="R163" s="584"/>
      <c r="S163" s="584"/>
      <c r="T163" s="335"/>
      <c r="U163" s="652"/>
    </row>
    <row r="164" spans="1:21" ht="32.25" customHeight="1">
      <c r="A164" s="17" t="s">
        <v>32</v>
      </c>
      <c r="B164" s="161" t="s">
        <v>277</v>
      </c>
      <c r="C164" s="18" t="s">
        <v>278</v>
      </c>
      <c r="D164" s="256"/>
      <c r="E164" s="19" t="s">
        <v>106</v>
      </c>
      <c r="F164" s="19" t="s">
        <v>272</v>
      </c>
      <c r="G164" s="99" t="s">
        <v>282</v>
      </c>
      <c r="H164" s="164"/>
      <c r="I164" s="164"/>
      <c r="J164" s="55"/>
      <c r="K164" s="55"/>
      <c r="L164" s="55"/>
      <c r="M164" s="46">
        <v>333333.3333333333</v>
      </c>
      <c r="N164" s="46">
        <v>333333.3333333333</v>
      </c>
      <c r="O164" s="46">
        <v>333333.3333333333</v>
      </c>
      <c r="P164" s="97">
        <f>SUM(M164:O164)</f>
        <v>1000000</v>
      </c>
      <c r="Q164" s="97">
        <v>1000000</v>
      </c>
      <c r="R164" s="22">
        <v>0</v>
      </c>
      <c r="S164" s="22">
        <v>0</v>
      </c>
      <c r="T164" s="22"/>
      <c r="U164" s="20"/>
    </row>
    <row r="165" spans="1:21" ht="32.25" customHeight="1">
      <c r="A165" s="17" t="s">
        <v>32</v>
      </c>
      <c r="B165" s="161" t="s">
        <v>279</v>
      </c>
      <c r="C165" s="18" t="s">
        <v>280</v>
      </c>
      <c r="D165" s="257"/>
      <c r="E165" s="19" t="s">
        <v>106</v>
      </c>
      <c r="F165" s="19" t="s">
        <v>272</v>
      </c>
      <c r="G165" s="139" t="s">
        <v>283</v>
      </c>
      <c r="H165" s="164"/>
      <c r="I165" s="164"/>
      <c r="J165" s="55"/>
      <c r="K165" s="55"/>
      <c r="L165" s="55"/>
      <c r="M165" s="46">
        <v>400000</v>
      </c>
      <c r="N165" s="46">
        <v>400000</v>
      </c>
      <c r="O165" s="46">
        <v>400000</v>
      </c>
      <c r="P165" s="97">
        <f>SUM(M165:O165)</f>
        <v>1200000</v>
      </c>
      <c r="Q165" s="22">
        <v>1200000</v>
      </c>
      <c r="R165" s="22">
        <v>0</v>
      </c>
      <c r="S165" s="22">
        <v>0</v>
      </c>
      <c r="T165" s="22"/>
      <c r="U165" s="20"/>
    </row>
    <row r="166" spans="1:21" s="51" customFormat="1" ht="42" customHeight="1">
      <c r="A166" s="473"/>
      <c r="B166" s="473" t="s">
        <v>66</v>
      </c>
      <c r="C166" s="482" t="s">
        <v>284</v>
      </c>
      <c r="D166" s="323"/>
      <c r="E166" s="323"/>
      <c r="F166" s="323"/>
      <c r="G166" s="183" t="s">
        <v>286</v>
      </c>
      <c r="H166" s="143" t="s">
        <v>656</v>
      </c>
      <c r="I166" s="143" t="s">
        <v>650</v>
      </c>
      <c r="J166" s="311"/>
      <c r="K166" s="311"/>
      <c r="L166" s="311"/>
      <c r="M166" s="310">
        <f>SUM(M169+M178)</f>
        <v>396000</v>
      </c>
      <c r="N166" s="310">
        <f aca="true" t="shared" si="25" ref="N166:S166">SUM(N169+N178)</f>
        <v>447500</v>
      </c>
      <c r="O166" s="310">
        <f t="shared" si="25"/>
        <v>164000</v>
      </c>
      <c r="P166" s="310">
        <f t="shared" si="25"/>
        <v>1007500</v>
      </c>
      <c r="Q166" s="310">
        <f t="shared" si="25"/>
        <v>430000</v>
      </c>
      <c r="R166" s="310">
        <f t="shared" si="25"/>
        <v>85500</v>
      </c>
      <c r="S166" s="310">
        <f t="shared" si="25"/>
        <v>342000</v>
      </c>
      <c r="T166" s="310"/>
      <c r="U166" s="268"/>
    </row>
    <row r="167" spans="1:21" s="51" customFormat="1" ht="22.5" customHeight="1">
      <c r="A167" s="473"/>
      <c r="B167" s="473"/>
      <c r="C167" s="482"/>
      <c r="D167" s="324"/>
      <c r="E167" s="324"/>
      <c r="F167" s="324"/>
      <c r="G167" s="326" t="s">
        <v>287</v>
      </c>
      <c r="H167" s="272" t="s">
        <v>657</v>
      </c>
      <c r="I167" s="272" t="s">
        <v>650</v>
      </c>
      <c r="J167" s="312"/>
      <c r="K167" s="312"/>
      <c r="L167" s="312"/>
      <c r="M167" s="272"/>
      <c r="N167" s="272"/>
      <c r="O167" s="272"/>
      <c r="P167" s="272"/>
      <c r="Q167" s="272"/>
      <c r="R167" s="272"/>
      <c r="S167" s="272"/>
      <c r="T167" s="272"/>
      <c r="U167" s="269"/>
    </row>
    <row r="168" spans="1:21" s="51" customFormat="1" ht="22.5" customHeight="1">
      <c r="A168" s="473"/>
      <c r="B168" s="473"/>
      <c r="C168" s="482"/>
      <c r="D168" s="325"/>
      <c r="E168" s="325"/>
      <c r="F168" s="325"/>
      <c r="G168" s="327"/>
      <c r="H168" s="273"/>
      <c r="I168" s="273"/>
      <c r="J168" s="313"/>
      <c r="K168" s="313"/>
      <c r="L168" s="313"/>
      <c r="M168" s="273"/>
      <c r="N168" s="273"/>
      <c r="O168" s="273"/>
      <c r="P168" s="273"/>
      <c r="Q168" s="273"/>
      <c r="R168" s="273"/>
      <c r="S168" s="273"/>
      <c r="T168" s="273"/>
      <c r="U168" s="270"/>
    </row>
    <row r="169" spans="1:21" ht="14.25" customHeight="1">
      <c r="A169" s="333"/>
      <c r="B169" s="333" t="s">
        <v>67</v>
      </c>
      <c r="C169" s="265" t="s">
        <v>285</v>
      </c>
      <c r="D169" s="265"/>
      <c r="E169" s="298"/>
      <c r="F169" s="298"/>
      <c r="G169" s="328" t="s">
        <v>217</v>
      </c>
      <c r="H169" s="479"/>
      <c r="I169" s="479"/>
      <c r="J169" s="653"/>
      <c r="K169" s="653"/>
      <c r="L169" s="653"/>
      <c r="M169" s="314">
        <f>SUM(M172:M177)</f>
        <v>264500</v>
      </c>
      <c r="N169" s="314">
        <f aca="true" t="shared" si="26" ref="N169:S169">SUM(N172:N177)</f>
        <v>316000</v>
      </c>
      <c r="O169" s="314">
        <f t="shared" si="26"/>
        <v>50000</v>
      </c>
      <c r="P169" s="314">
        <f t="shared" si="26"/>
        <v>630500</v>
      </c>
      <c r="Q169" s="314">
        <f t="shared" si="26"/>
        <v>405500</v>
      </c>
      <c r="R169" s="314">
        <f t="shared" si="26"/>
        <v>75000</v>
      </c>
      <c r="S169" s="314">
        <f t="shared" si="26"/>
        <v>0</v>
      </c>
      <c r="T169" s="479"/>
      <c r="U169" s="653"/>
    </row>
    <row r="170" spans="1:21" ht="11.25" customHeight="1">
      <c r="A170" s="334"/>
      <c r="B170" s="334"/>
      <c r="C170" s="266"/>
      <c r="D170" s="266"/>
      <c r="E170" s="299"/>
      <c r="F170" s="299"/>
      <c r="G170" s="329"/>
      <c r="H170" s="480"/>
      <c r="I170" s="480"/>
      <c r="J170" s="654"/>
      <c r="K170" s="654"/>
      <c r="L170" s="654"/>
      <c r="M170" s="315"/>
      <c r="N170" s="315"/>
      <c r="O170" s="315"/>
      <c r="P170" s="315"/>
      <c r="Q170" s="315"/>
      <c r="R170" s="315"/>
      <c r="S170" s="315"/>
      <c r="T170" s="480"/>
      <c r="U170" s="654"/>
    </row>
    <row r="171" spans="1:21" ht="10.5" customHeight="1">
      <c r="A171" s="335"/>
      <c r="B171" s="335"/>
      <c r="C171" s="267"/>
      <c r="D171" s="267"/>
      <c r="E171" s="300"/>
      <c r="F171" s="300"/>
      <c r="G171" s="330"/>
      <c r="H171" s="481"/>
      <c r="I171" s="481"/>
      <c r="J171" s="655"/>
      <c r="K171" s="655"/>
      <c r="L171" s="655"/>
      <c r="M171" s="316"/>
      <c r="N171" s="316"/>
      <c r="O171" s="316"/>
      <c r="P171" s="316"/>
      <c r="Q171" s="316"/>
      <c r="R171" s="316"/>
      <c r="S171" s="316"/>
      <c r="T171" s="481"/>
      <c r="U171" s="655"/>
    </row>
    <row r="172" spans="1:21" ht="27.75" customHeight="1">
      <c r="A172" s="17" t="s">
        <v>32</v>
      </c>
      <c r="B172" s="161" t="s">
        <v>289</v>
      </c>
      <c r="C172" s="18" t="s">
        <v>290</v>
      </c>
      <c r="D172" s="256" t="s">
        <v>288</v>
      </c>
      <c r="E172" s="19" t="s">
        <v>106</v>
      </c>
      <c r="F172" s="19" t="s">
        <v>291</v>
      </c>
      <c r="G172" s="149" t="s">
        <v>292</v>
      </c>
      <c r="H172" s="164"/>
      <c r="I172" s="164"/>
      <c r="J172" s="55"/>
      <c r="K172" s="55"/>
      <c r="L172" s="55"/>
      <c r="M172" s="100">
        <v>50000</v>
      </c>
      <c r="N172" s="100">
        <v>50000</v>
      </c>
      <c r="O172" s="100">
        <v>50000</v>
      </c>
      <c r="P172" s="22">
        <f>SUM(M172:O172)</f>
        <v>150000</v>
      </c>
      <c r="Q172" s="22">
        <v>0</v>
      </c>
      <c r="R172" s="22">
        <v>0</v>
      </c>
      <c r="S172" s="22">
        <v>0</v>
      </c>
      <c r="T172" s="49"/>
      <c r="U172" s="339" t="s">
        <v>554</v>
      </c>
    </row>
    <row r="173" spans="1:21" ht="42" customHeight="1">
      <c r="A173" s="17" t="s">
        <v>32</v>
      </c>
      <c r="B173" s="161" t="s">
        <v>293</v>
      </c>
      <c r="C173" s="18" t="s">
        <v>294</v>
      </c>
      <c r="D173" s="256"/>
      <c r="E173" s="19" t="s">
        <v>106</v>
      </c>
      <c r="F173" s="19" t="s">
        <v>291</v>
      </c>
      <c r="G173" s="149" t="s">
        <v>295</v>
      </c>
      <c r="H173" s="164"/>
      <c r="I173" s="164"/>
      <c r="J173" s="55"/>
      <c r="K173" s="55"/>
      <c r="L173" s="55"/>
      <c r="M173" s="22">
        <v>0</v>
      </c>
      <c r="N173" s="25">
        <v>0</v>
      </c>
      <c r="O173" s="25">
        <v>0</v>
      </c>
      <c r="P173" s="22">
        <v>0</v>
      </c>
      <c r="Q173" s="22">
        <v>0</v>
      </c>
      <c r="R173" s="22">
        <v>0</v>
      </c>
      <c r="S173" s="22">
        <v>0</v>
      </c>
      <c r="T173" s="22"/>
      <c r="U173" s="530"/>
    </row>
    <row r="174" spans="1:21" ht="52.5" customHeight="1">
      <c r="A174" s="17" t="s">
        <v>32</v>
      </c>
      <c r="B174" s="196" t="s">
        <v>296</v>
      </c>
      <c r="C174" s="29" t="s">
        <v>297</v>
      </c>
      <c r="D174" s="256"/>
      <c r="E174" s="19" t="s">
        <v>106</v>
      </c>
      <c r="F174" s="19" t="s">
        <v>291</v>
      </c>
      <c r="G174" s="149" t="s">
        <v>298</v>
      </c>
      <c r="H174" s="164"/>
      <c r="I174" s="164"/>
      <c r="J174" s="55"/>
      <c r="K174" s="55"/>
      <c r="L174" s="55"/>
      <c r="M174" s="22">
        <v>0</v>
      </c>
      <c r="N174" s="25">
        <v>0</v>
      </c>
      <c r="O174" s="25">
        <v>0</v>
      </c>
      <c r="P174" s="22">
        <v>0</v>
      </c>
      <c r="Q174" s="22">
        <v>0</v>
      </c>
      <c r="R174" s="22">
        <v>0</v>
      </c>
      <c r="S174" s="22">
        <v>0</v>
      </c>
      <c r="T174" s="22"/>
      <c r="U174" s="530"/>
    </row>
    <row r="175" spans="1:21" ht="27" customHeight="1">
      <c r="A175" s="17" t="s">
        <v>32</v>
      </c>
      <c r="B175" s="235" t="s">
        <v>299</v>
      </c>
      <c r="C175" s="29" t="s">
        <v>300</v>
      </c>
      <c r="D175" s="256"/>
      <c r="E175" s="196"/>
      <c r="F175" s="19" t="s">
        <v>291</v>
      </c>
      <c r="G175" s="58" t="s">
        <v>301</v>
      </c>
      <c r="H175" s="164"/>
      <c r="I175" s="164"/>
      <c r="J175" s="55"/>
      <c r="K175" s="55"/>
      <c r="L175" s="55"/>
      <c r="M175" s="100">
        <v>150000</v>
      </c>
      <c r="N175" s="100">
        <v>200000</v>
      </c>
      <c r="O175" s="100">
        <v>0</v>
      </c>
      <c r="P175" s="100">
        <f>SUM(M175:O175)</f>
        <v>350000</v>
      </c>
      <c r="Q175" s="100">
        <v>350000</v>
      </c>
      <c r="R175" s="100">
        <v>0</v>
      </c>
      <c r="S175" s="100">
        <v>0</v>
      </c>
      <c r="T175" s="22"/>
      <c r="U175" s="530"/>
    </row>
    <row r="176" spans="1:21" ht="52.5" customHeight="1">
      <c r="A176" s="17" t="s">
        <v>32</v>
      </c>
      <c r="B176" s="235" t="s">
        <v>302</v>
      </c>
      <c r="C176" s="29" t="s">
        <v>303</v>
      </c>
      <c r="D176" s="256"/>
      <c r="E176" s="196"/>
      <c r="F176" s="19" t="s">
        <v>291</v>
      </c>
      <c r="G176" s="58" t="s">
        <v>304</v>
      </c>
      <c r="H176" s="164"/>
      <c r="I176" s="164"/>
      <c r="J176" s="55"/>
      <c r="K176" s="55"/>
      <c r="L176" s="55"/>
      <c r="M176" s="100">
        <v>2000</v>
      </c>
      <c r="N176" s="100">
        <v>3500</v>
      </c>
      <c r="O176" s="100">
        <v>0</v>
      </c>
      <c r="P176" s="100">
        <f>SUM(M176:O176)</f>
        <v>5500</v>
      </c>
      <c r="Q176" s="100">
        <v>5500</v>
      </c>
      <c r="R176" s="100">
        <v>0</v>
      </c>
      <c r="S176" s="100">
        <v>0</v>
      </c>
      <c r="T176" s="114"/>
      <c r="U176" s="340"/>
    </row>
    <row r="177" spans="1:21" ht="108" customHeight="1">
      <c r="A177" s="17" t="s">
        <v>32</v>
      </c>
      <c r="B177" s="235" t="s">
        <v>305</v>
      </c>
      <c r="C177" s="101" t="s">
        <v>306</v>
      </c>
      <c r="D177" s="257"/>
      <c r="E177" s="34" t="s">
        <v>307</v>
      </c>
      <c r="F177" s="34" t="s">
        <v>291</v>
      </c>
      <c r="G177" s="91" t="s">
        <v>308</v>
      </c>
      <c r="H177" s="164"/>
      <c r="I177" s="164"/>
      <c r="J177" s="55"/>
      <c r="K177" s="55"/>
      <c r="L177" s="55"/>
      <c r="M177" s="62">
        <v>62500</v>
      </c>
      <c r="N177" s="62">
        <v>62500</v>
      </c>
      <c r="O177" s="62">
        <v>0</v>
      </c>
      <c r="P177" s="100">
        <f>SUM(M177:O177)</f>
        <v>125000</v>
      </c>
      <c r="Q177" s="62">
        <v>50000</v>
      </c>
      <c r="R177" s="62">
        <v>75000</v>
      </c>
      <c r="S177" s="62">
        <v>0</v>
      </c>
      <c r="T177" s="21"/>
      <c r="U177" s="102" t="s">
        <v>555</v>
      </c>
    </row>
    <row r="178" spans="1:21" ht="12" customHeight="1">
      <c r="A178" s="479"/>
      <c r="B178" s="479" t="s">
        <v>68</v>
      </c>
      <c r="C178" s="328" t="s">
        <v>309</v>
      </c>
      <c r="D178" s="321"/>
      <c r="E178" s="317"/>
      <c r="F178" s="317"/>
      <c r="G178" s="319" t="s">
        <v>217</v>
      </c>
      <c r="H178" s="317"/>
      <c r="I178" s="317"/>
      <c r="J178" s="321"/>
      <c r="K178" s="321"/>
      <c r="L178" s="321"/>
      <c r="M178" s="656">
        <f>SUM(M181:M183)</f>
        <v>131500</v>
      </c>
      <c r="N178" s="656">
        <f aca="true" t="shared" si="27" ref="N178:S178">SUM(N181:N183)</f>
        <v>131500</v>
      </c>
      <c r="O178" s="656">
        <f t="shared" si="27"/>
        <v>114000</v>
      </c>
      <c r="P178" s="656">
        <f t="shared" si="27"/>
        <v>377000</v>
      </c>
      <c r="Q178" s="656">
        <f t="shared" si="27"/>
        <v>24500</v>
      </c>
      <c r="R178" s="656">
        <f t="shared" si="27"/>
        <v>10500</v>
      </c>
      <c r="S178" s="656">
        <f t="shared" si="27"/>
        <v>342000</v>
      </c>
      <c r="T178" s="317"/>
      <c r="U178" s="321"/>
    </row>
    <row r="179" spans="1:21" ht="11.25" customHeight="1">
      <c r="A179" s="480"/>
      <c r="B179" s="480"/>
      <c r="C179" s="329"/>
      <c r="D179" s="322"/>
      <c r="E179" s="318"/>
      <c r="F179" s="318"/>
      <c r="G179" s="320"/>
      <c r="H179" s="318"/>
      <c r="I179" s="318"/>
      <c r="J179" s="322"/>
      <c r="K179" s="322"/>
      <c r="L179" s="322"/>
      <c r="M179" s="657"/>
      <c r="N179" s="657"/>
      <c r="O179" s="657"/>
      <c r="P179" s="657"/>
      <c r="Q179" s="657"/>
      <c r="R179" s="657"/>
      <c r="S179" s="657"/>
      <c r="T179" s="318"/>
      <c r="U179" s="322"/>
    </row>
    <row r="180" spans="1:21" ht="10.5" customHeight="1">
      <c r="A180" s="481"/>
      <c r="B180" s="481"/>
      <c r="C180" s="330"/>
      <c r="D180" s="322"/>
      <c r="E180" s="318"/>
      <c r="F180" s="318"/>
      <c r="G180" s="320"/>
      <c r="H180" s="318"/>
      <c r="I180" s="318"/>
      <c r="J180" s="322"/>
      <c r="K180" s="322"/>
      <c r="L180" s="322"/>
      <c r="M180" s="658"/>
      <c r="N180" s="658"/>
      <c r="O180" s="658"/>
      <c r="P180" s="658"/>
      <c r="Q180" s="658"/>
      <c r="R180" s="658"/>
      <c r="S180" s="658"/>
      <c r="T180" s="645"/>
      <c r="U180" s="322"/>
    </row>
    <row r="181" spans="1:21" ht="25.5" customHeight="1">
      <c r="A181" s="17" t="s">
        <v>32</v>
      </c>
      <c r="B181" s="161" t="s">
        <v>310</v>
      </c>
      <c r="C181" s="18" t="s">
        <v>311</v>
      </c>
      <c r="D181" s="261" t="s">
        <v>320</v>
      </c>
      <c r="E181" s="19" t="s">
        <v>106</v>
      </c>
      <c r="F181" s="19" t="s">
        <v>291</v>
      </c>
      <c r="G181" s="149" t="s">
        <v>316</v>
      </c>
      <c r="H181" s="164"/>
      <c r="I181" s="164"/>
      <c r="J181" s="55"/>
      <c r="K181" s="55"/>
      <c r="L181" s="55"/>
      <c r="M181" s="100">
        <v>68000</v>
      </c>
      <c r="N181" s="100">
        <v>68000</v>
      </c>
      <c r="O181" s="100">
        <v>68000</v>
      </c>
      <c r="P181" s="49">
        <f>SUM(M181:O181)</f>
        <v>204000</v>
      </c>
      <c r="Q181" s="100">
        <v>0</v>
      </c>
      <c r="R181" s="100">
        <v>0</v>
      </c>
      <c r="S181" s="100">
        <v>204000</v>
      </c>
      <c r="T181" s="104"/>
      <c r="U181" s="339" t="s">
        <v>556</v>
      </c>
    </row>
    <row r="182" spans="1:21" ht="25.5" customHeight="1">
      <c r="A182" s="17" t="s">
        <v>32</v>
      </c>
      <c r="B182" s="161" t="s">
        <v>312</v>
      </c>
      <c r="C182" s="18" t="s">
        <v>313</v>
      </c>
      <c r="D182" s="262"/>
      <c r="E182" s="19" t="s">
        <v>106</v>
      </c>
      <c r="F182" s="19" t="s">
        <v>291</v>
      </c>
      <c r="G182" s="139" t="s">
        <v>317</v>
      </c>
      <c r="H182" s="164"/>
      <c r="I182" s="164"/>
      <c r="J182" s="55"/>
      <c r="K182" s="55"/>
      <c r="L182" s="55"/>
      <c r="M182" s="46">
        <v>46000</v>
      </c>
      <c r="N182" s="46">
        <v>46000</v>
      </c>
      <c r="O182" s="46">
        <v>46000</v>
      </c>
      <c r="P182" s="23">
        <f>SUM(M182:O182)</f>
        <v>138000</v>
      </c>
      <c r="Q182" s="22">
        <v>0</v>
      </c>
      <c r="R182" s="22">
        <v>0</v>
      </c>
      <c r="S182" s="22">
        <v>138000</v>
      </c>
      <c r="T182" s="23"/>
      <c r="U182" s="340"/>
    </row>
    <row r="183" spans="1:21" ht="60" customHeight="1">
      <c r="A183" s="17" t="s">
        <v>32</v>
      </c>
      <c r="B183" s="196" t="s">
        <v>314</v>
      </c>
      <c r="C183" s="103" t="s">
        <v>315</v>
      </c>
      <c r="D183" s="34" t="s">
        <v>319</v>
      </c>
      <c r="E183" s="34" t="s">
        <v>154</v>
      </c>
      <c r="F183" s="34" t="s">
        <v>291</v>
      </c>
      <c r="G183" s="91" t="s">
        <v>318</v>
      </c>
      <c r="H183" s="164"/>
      <c r="I183" s="164"/>
      <c r="J183" s="55"/>
      <c r="K183" s="55"/>
      <c r="L183" s="55"/>
      <c r="M183" s="46">
        <v>17500</v>
      </c>
      <c r="N183" s="46">
        <v>17500</v>
      </c>
      <c r="O183" s="46">
        <v>0</v>
      </c>
      <c r="P183" s="23">
        <v>35000</v>
      </c>
      <c r="Q183" s="21">
        <v>24500</v>
      </c>
      <c r="R183" s="21">
        <v>10500</v>
      </c>
      <c r="S183" s="21">
        <v>0</v>
      </c>
      <c r="T183" s="23"/>
      <c r="U183" s="63" t="s">
        <v>557</v>
      </c>
    </row>
    <row r="184" spans="1:21" s="80" customFormat="1" ht="12.75" customHeight="1">
      <c r="A184" s="345"/>
      <c r="B184" s="345" t="s">
        <v>55</v>
      </c>
      <c r="C184" s="342" t="s">
        <v>321</v>
      </c>
      <c r="D184" s="342"/>
      <c r="E184" s="345"/>
      <c r="F184" s="345"/>
      <c r="G184" s="342"/>
      <c r="H184" s="345"/>
      <c r="I184" s="345"/>
      <c r="J184" s="342"/>
      <c r="K184" s="342"/>
      <c r="L184" s="342"/>
      <c r="M184" s="659">
        <f>SUM(M187+M218+M233)</f>
        <v>9911166.666666668</v>
      </c>
      <c r="N184" s="659">
        <f aca="true" t="shared" si="28" ref="N184:S184">SUM(N187+N218+N233)</f>
        <v>7504166.666666667</v>
      </c>
      <c r="O184" s="659">
        <f t="shared" si="28"/>
        <v>6722734.666666667</v>
      </c>
      <c r="P184" s="659">
        <f t="shared" si="28"/>
        <v>24138068</v>
      </c>
      <c r="Q184" s="659">
        <f t="shared" si="28"/>
        <v>3949000</v>
      </c>
      <c r="R184" s="659">
        <f t="shared" si="28"/>
        <v>12086568</v>
      </c>
      <c r="S184" s="659">
        <f t="shared" si="28"/>
        <v>8199500</v>
      </c>
      <c r="T184" s="662"/>
      <c r="U184" s="666"/>
    </row>
    <row r="185" spans="1:21" s="80" customFormat="1" ht="12.75" customHeight="1">
      <c r="A185" s="346"/>
      <c r="B185" s="346"/>
      <c r="C185" s="343"/>
      <c r="D185" s="343"/>
      <c r="E185" s="346"/>
      <c r="F185" s="346"/>
      <c r="G185" s="343"/>
      <c r="H185" s="346"/>
      <c r="I185" s="346"/>
      <c r="J185" s="343"/>
      <c r="K185" s="343"/>
      <c r="L185" s="343"/>
      <c r="M185" s="660"/>
      <c r="N185" s="660"/>
      <c r="O185" s="660"/>
      <c r="P185" s="660"/>
      <c r="Q185" s="660"/>
      <c r="R185" s="660"/>
      <c r="S185" s="660"/>
      <c r="T185" s="660"/>
      <c r="U185" s="667"/>
    </row>
    <row r="186" spans="1:21" s="80" customFormat="1" ht="12.75" customHeight="1">
      <c r="A186" s="347"/>
      <c r="B186" s="347"/>
      <c r="C186" s="344"/>
      <c r="D186" s="344"/>
      <c r="E186" s="347"/>
      <c r="F186" s="347"/>
      <c r="G186" s="344"/>
      <c r="H186" s="347"/>
      <c r="I186" s="347"/>
      <c r="J186" s="344"/>
      <c r="K186" s="344"/>
      <c r="L186" s="344"/>
      <c r="M186" s="661"/>
      <c r="N186" s="661"/>
      <c r="O186" s="661"/>
      <c r="P186" s="661"/>
      <c r="Q186" s="661"/>
      <c r="R186" s="661"/>
      <c r="S186" s="661"/>
      <c r="T186" s="661"/>
      <c r="U186" s="668"/>
    </row>
    <row r="187" spans="1:21" s="51" customFormat="1" ht="53.25" customHeight="1">
      <c r="A187" s="431"/>
      <c r="B187" s="431" t="s">
        <v>69</v>
      </c>
      <c r="C187" s="428" t="s">
        <v>322</v>
      </c>
      <c r="D187" s="431"/>
      <c r="E187" s="431"/>
      <c r="F187" s="431"/>
      <c r="G187" s="184" t="s">
        <v>324</v>
      </c>
      <c r="H187" s="200" t="s">
        <v>658</v>
      </c>
      <c r="I187" s="201" t="s">
        <v>680</v>
      </c>
      <c r="J187" s="431"/>
      <c r="K187" s="431"/>
      <c r="L187" s="431"/>
      <c r="M187" s="663">
        <f>SUM(M190+M199+M205+M209+M215)</f>
        <v>4306166.666666667</v>
      </c>
      <c r="N187" s="663">
        <f aca="true" t="shared" si="29" ref="N187:S187">SUM(N190+N199+N205+N209+N215)</f>
        <v>4229166.666666667</v>
      </c>
      <c r="O187" s="663">
        <f t="shared" si="29"/>
        <v>3947734.666666667</v>
      </c>
      <c r="P187" s="663">
        <f t="shared" si="29"/>
        <v>12483068</v>
      </c>
      <c r="Q187" s="663">
        <f t="shared" si="29"/>
        <v>3949000</v>
      </c>
      <c r="R187" s="663">
        <f t="shared" si="29"/>
        <v>6116568</v>
      </c>
      <c r="S187" s="663">
        <f t="shared" si="29"/>
        <v>2514500</v>
      </c>
      <c r="T187" s="669"/>
      <c r="U187" s="428" t="s">
        <v>682</v>
      </c>
    </row>
    <row r="188" spans="1:21" s="51" customFormat="1" ht="48" customHeight="1">
      <c r="A188" s="432"/>
      <c r="B188" s="432"/>
      <c r="C188" s="429"/>
      <c r="D188" s="432"/>
      <c r="E188" s="432"/>
      <c r="F188" s="432"/>
      <c r="G188" s="185" t="s">
        <v>325</v>
      </c>
      <c r="H188" s="200" t="s">
        <v>659</v>
      </c>
      <c r="I188" s="201" t="s">
        <v>679</v>
      </c>
      <c r="J188" s="432"/>
      <c r="K188" s="432"/>
      <c r="L188" s="432"/>
      <c r="M188" s="664"/>
      <c r="N188" s="664"/>
      <c r="O188" s="664"/>
      <c r="P188" s="664"/>
      <c r="Q188" s="664"/>
      <c r="R188" s="664"/>
      <c r="S188" s="664"/>
      <c r="T188" s="670"/>
      <c r="U188" s="429"/>
    </row>
    <row r="189" spans="1:21" s="51" customFormat="1" ht="60" customHeight="1">
      <c r="A189" s="433"/>
      <c r="B189" s="433"/>
      <c r="C189" s="430"/>
      <c r="D189" s="433"/>
      <c r="E189" s="433"/>
      <c r="F189" s="433"/>
      <c r="G189" s="185" t="s">
        <v>634</v>
      </c>
      <c r="H189" s="200" t="s">
        <v>660</v>
      </c>
      <c r="I189" s="202" t="s">
        <v>678</v>
      </c>
      <c r="J189" s="433"/>
      <c r="K189" s="433"/>
      <c r="L189" s="433"/>
      <c r="M189" s="665"/>
      <c r="N189" s="665"/>
      <c r="O189" s="665"/>
      <c r="P189" s="665"/>
      <c r="Q189" s="665"/>
      <c r="R189" s="665"/>
      <c r="S189" s="665"/>
      <c r="T189" s="671"/>
      <c r="U189" s="430"/>
    </row>
    <row r="190" spans="1:21" ht="15" customHeight="1">
      <c r="A190" s="292"/>
      <c r="B190" s="292" t="s">
        <v>70</v>
      </c>
      <c r="C190" s="341" t="s">
        <v>323</v>
      </c>
      <c r="D190" s="436"/>
      <c r="E190" s="292"/>
      <c r="F190" s="292"/>
      <c r="G190" s="341" t="s">
        <v>114</v>
      </c>
      <c r="H190" s="292"/>
      <c r="I190" s="292"/>
      <c r="J190" s="436"/>
      <c r="K190" s="436"/>
      <c r="L190" s="436"/>
      <c r="M190" s="295">
        <f>SUM(M193:M198)</f>
        <v>2844666.666666667</v>
      </c>
      <c r="N190" s="295">
        <f aca="true" t="shared" si="30" ref="N190:S190">SUM(N193:N198)</f>
        <v>2536666.666666667</v>
      </c>
      <c r="O190" s="295">
        <f t="shared" si="30"/>
        <v>2476666.666666667</v>
      </c>
      <c r="P190" s="295">
        <f t="shared" si="30"/>
        <v>7858000</v>
      </c>
      <c r="Q190" s="295">
        <f t="shared" si="30"/>
        <v>3775000</v>
      </c>
      <c r="R190" s="295">
        <f t="shared" si="30"/>
        <v>3856500</v>
      </c>
      <c r="S190" s="295">
        <f t="shared" si="30"/>
        <v>226500</v>
      </c>
      <c r="T190" s="252"/>
      <c r="U190" s="252"/>
    </row>
    <row r="191" spans="1:21" ht="10.5" customHeight="1">
      <c r="A191" s="293"/>
      <c r="B191" s="293"/>
      <c r="C191" s="263"/>
      <c r="D191" s="437"/>
      <c r="E191" s="293"/>
      <c r="F191" s="293"/>
      <c r="G191" s="263"/>
      <c r="H191" s="293"/>
      <c r="I191" s="293"/>
      <c r="J191" s="437"/>
      <c r="K191" s="437"/>
      <c r="L191" s="437"/>
      <c r="M191" s="253"/>
      <c r="N191" s="253"/>
      <c r="O191" s="253"/>
      <c r="P191" s="253"/>
      <c r="Q191" s="253"/>
      <c r="R191" s="253"/>
      <c r="S191" s="253"/>
      <c r="T191" s="253"/>
      <c r="U191" s="253"/>
    </row>
    <row r="192" spans="1:21" ht="12.75" customHeight="1">
      <c r="A192" s="294"/>
      <c r="B192" s="294"/>
      <c r="C192" s="264"/>
      <c r="D192" s="438"/>
      <c r="E192" s="294"/>
      <c r="F192" s="294"/>
      <c r="G192" s="264"/>
      <c r="H192" s="294"/>
      <c r="I192" s="294"/>
      <c r="J192" s="438"/>
      <c r="K192" s="438"/>
      <c r="L192" s="438"/>
      <c r="M192" s="254"/>
      <c r="N192" s="254"/>
      <c r="O192" s="254"/>
      <c r="P192" s="254"/>
      <c r="Q192" s="254"/>
      <c r="R192" s="254"/>
      <c r="S192" s="254"/>
      <c r="T192" s="254"/>
      <c r="U192" s="254"/>
    </row>
    <row r="193" spans="1:21" ht="40.5" customHeight="1">
      <c r="A193" s="17" t="s">
        <v>32</v>
      </c>
      <c r="B193" s="161" t="s">
        <v>326</v>
      </c>
      <c r="C193" s="18" t="s">
        <v>327</v>
      </c>
      <c r="D193" s="255" t="s">
        <v>328</v>
      </c>
      <c r="E193" s="19" t="s">
        <v>106</v>
      </c>
      <c r="F193" s="19" t="s">
        <v>329</v>
      </c>
      <c r="G193" s="149" t="s">
        <v>330</v>
      </c>
      <c r="H193" s="164"/>
      <c r="I193" s="164"/>
      <c r="J193" s="55"/>
      <c r="K193" s="55"/>
      <c r="L193" s="55"/>
      <c r="M193" s="46">
        <v>2060000</v>
      </c>
      <c r="N193" s="46">
        <v>2060000</v>
      </c>
      <c r="O193" s="46">
        <v>2060000</v>
      </c>
      <c r="P193" s="22">
        <f aca="true" t="shared" si="31" ref="P193:P198">SUM(M193:O193)</f>
        <v>6180000</v>
      </c>
      <c r="Q193" s="23">
        <f>P193/2</f>
        <v>3090000</v>
      </c>
      <c r="R193" s="23">
        <f>P193*0.47</f>
        <v>2904600</v>
      </c>
      <c r="S193" s="23">
        <f>P193*0.03</f>
        <v>185400</v>
      </c>
      <c r="T193" s="26"/>
      <c r="U193" s="32"/>
    </row>
    <row r="194" spans="1:21" ht="36.75" customHeight="1">
      <c r="A194" s="17" t="s">
        <v>32</v>
      </c>
      <c r="B194" s="161" t="s">
        <v>331</v>
      </c>
      <c r="C194" s="18" t="s">
        <v>332</v>
      </c>
      <c r="D194" s="256"/>
      <c r="E194" s="19" t="s">
        <v>106</v>
      </c>
      <c r="F194" s="248" t="s">
        <v>329</v>
      </c>
      <c r="G194" s="149" t="s">
        <v>333</v>
      </c>
      <c r="H194" s="164"/>
      <c r="I194" s="164"/>
      <c r="J194" s="55"/>
      <c r="K194" s="55"/>
      <c r="L194" s="55"/>
      <c r="M194" s="46">
        <v>83333.33333333333</v>
      </c>
      <c r="N194" s="46">
        <v>83333.33333333333</v>
      </c>
      <c r="O194" s="46">
        <v>83333.33333333333</v>
      </c>
      <c r="P194" s="22">
        <f t="shared" si="31"/>
        <v>250000</v>
      </c>
      <c r="Q194" s="23">
        <f>P194/2</f>
        <v>125000</v>
      </c>
      <c r="R194" s="23">
        <f>P194*0.47</f>
        <v>117500</v>
      </c>
      <c r="S194" s="23">
        <f>P194*0.03</f>
        <v>7500</v>
      </c>
      <c r="T194" s="26"/>
      <c r="U194" s="32"/>
    </row>
    <row r="195" spans="1:21" ht="37.5" customHeight="1">
      <c r="A195" s="17" t="s">
        <v>32</v>
      </c>
      <c r="B195" s="161" t="s">
        <v>334</v>
      </c>
      <c r="C195" s="18" t="s">
        <v>335</v>
      </c>
      <c r="D195" s="256"/>
      <c r="E195" s="19" t="s">
        <v>106</v>
      </c>
      <c r="F195" s="248" t="s">
        <v>329</v>
      </c>
      <c r="G195" s="139" t="s">
        <v>336</v>
      </c>
      <c r="H195" s="164"/>
      <c r="I195" s="164"/>
      <c r="J195" s="55"/>
      <c r="K195" s="55"/>
      <c r="L195" s="55"/>
      <c r="M195" s="46">
        <v>333333.3333333333</v>
      </c>
      <c r="N195" s="46">
        <v>333333.3333333333</v>
      </c>
      <c r="O195" s="46">
        <v>333333.3333333333</v>
      </c>
      <c r="P195" s="22">
        <f t="shared" si="31"/>
        <v>1000000</v>
      </c>
      <c r="Q195" s="23">
        <f>P195/2</f>
        <v>500000</v>
      </c>
      <c r="R195" s="23">
        <f>P195*0.47</f>
        <v>470000</v>
      </c>
      <c r="S195" s="23">
        <f>P195*0.03</f>
        <v>30000</v>
      </c>
      <c r="T195" s="26"/>
      <c r="U195" s="32"/>
    </row>
    <row r="196" spans="1:21" ht="38.25" customHeight="1">
      <c r="A196" s="17" t="s">
        <v>32</v>
      </c>
      <c r="B196" s="196" t="s">
        <v>337</v>
      </c>
      <c r="C196" s="29" t="s">
        <v>338</v>
      </c>
      <c r="D196" s="256"/>
      <c r="E196" s="48" t="s">
        <v>139</v>
      </c>
      <c r="F196" s="248" t="s">
        <v>329</v>
      </c>
      <c r="G196" s="91"/>
      <c r="H196" s="164"/>
      <c r="I196" s="164"/>
      <c r="J196" s="55"/>
      <c r="K196" s="55"/>
      <c r="L196" s="55"/>
      <c r="M196" s="66">
        <v>0</v>
      </c>
      <c r="N196" s="66">
        <v>0</v>
      </c>
      <c r="O196" s="66">
        <v>0</v>
      </c>
      <c r="P196" s="22">
        <f t="shared" si="31"/>
        <v>0</v>
      </c>
      <c r="Q196" s="23">
        <f>P196/2</f>
        <v>0</v>
      </c>
      <c r="R196" s="23">
        <f>P196*0.47</f>
        <v>0</v>
      </c>
      <c r="S196" s="23">
        <f>P196*0.03</f>
        <v>0</v>
      </c>
      <c r="T196" s="23"/>
      <c r="U196" s="37" t="s">
        <v>558</v>
      </c>
    </row>
    <row r="197" spans="1:21" ht="53.25" customHeight="1">
      <c r="A197" s="17" t="s">
        <v>32</v>
      </c>
      <c r="B197" s="236" t="s">
        <v>339</v>
      </c>
      <c r="C197" s="29" t="s">
        <v>340</v>
      </c>
      <c r="D197" s="257"/>
      <c r="E197" s="48" t="s">
        <v>154</v>
      </c>
      <c r="F197" s="248" t="s">
        <v>329</v>
      </c>
      <c r="G197" s="124" t="s">
        <v>341</v>
      </c>
      <c r="H197" s="164"/>
      <c r="I197" s="164"/>
      <c r="J197" s="55"/>
      <c r="K197" s="55"/>
      <c r="L197" s="55"/>
      <c r="M197" s="66">
        <v>60000</v>
      </c>
      <c r="N197" s="66">
        <v>60000</v>
      </c>
      <c r="O197" s="66">
        <v>0</v>
      </c>
      <c r="P197" s="22">
        <f t="shared" si="31"/>
        <v>120000</v>
      </c>
      <c r="Q197" s="23">
        <f>P197/2</f>
        <v>60000</v>
      </c>
      <c r="R197" s="23">
        <f>P197*0.47</f>
        <v>56400</v>
      </c>
      <c r="S197" s="23">
        <f>P197*0.03</f>
        <v>3600</v>
      </c>
      <c r="T197" s="104"/>
      <c r="U197" s="54" t="s">
        <v>559</v>
      </c>
    </row>
    <row r="198" spans="1:21" ht="36.75" customHeight="1">
      <c r="A198" s="17" t="s">
        <v>32</v>
      </c>
      <c r="B198" s="236" t="s">
        <v>577</v>
      </c>
      <c r="C198" s="64" t="s">
        <v>576</v>
      </c>
      <c r="D198" s="105" t="s">
        <v>570</v>
      </c>
      <c r="E198" s="145" t="s">
        <v>570</v>
      </c>
      <c r="F198" s="248" t="s">
        <v>329</v>
      </c>
      <c r="G198" s="124"/>
      <c r="H198" s="167"/>
      <c r="I198" s="167"/>
      <c r="J198" s="71"/>
      <c r="K198" s="71"/>
      <c r="L198" s="71"/>
      <c r="M198" s="66">
        <v>308000</v>
      </c>
      <c r="N198" s="66">
        <v>0</v>
      </c>
      <c r="O198" s="66">
        <v>0</v>
      </c>
      <c r="P198" s="76">
        <f t="shared" si="31"/>
        <v>308000</v>
      </c>
      <c r="Q198" s="36">
        <v>0</v>
      </c>
      <c r="R198" s="36">
        <v>308000</v>
      </c>
      <c r="S198" s="36">
        <v>0</v>
      </c>
      <c r="T198" s="104"/>
      <c r="U198" s="106"/>
    </row>
    <row r="199" spans="1:21" ht="16.5" customHeight="1">
      <c r="A199" s="292"/>
      <c r="B199" s="292" t="s">
        <v>71</v>
      </c>
      <c r="C199" s="478" t="s">
        <v>342</v>
      </c>
      <c r="D199" s="434" t="s">
        <v>328</v>
      </c>
      <c r="E199" s="435" t="s">
        <v>106</v>
      </c>
      <c r="F199" s="435" t="s">
        <v>329</v>
      </c>
      <c r="G199" s="232" t="s">
        <v>114</v>
      </c>
      <c r="H199" s="672"/>
      <c r="I199" s="672"/>
      <c r="J199" s="672"/>
      <c r="K199" s="672"/>
      <c r="L199" s="672"/>
      <c r="M199" s="673">
        <f aca="true" t="shared" si="32" ref="M199:S199">SUM(M202:M204)</f>
        <v>1269000</v>
      </c>
      <c r="N199" s="673">
        <f t="shared" si="32"/>
        <v>880000</v>
      </c>
      <c r="O199" s="673">
        <f t="shared" si="32"/>
        <v>780000</v>
      </c>
      <c r="P199" s="673">
        <f t="shared" si="32"/>
        <v>2929000</v>
      </c>
      <c r="Q199" s="673">
        <f t="shared" si="32"/>
        <v>0</v>
      </c>
      <c r="R199" s="673">
        <f t="shared" si="32"/>
        <v>1789000</v>
      </c>
      <c r="S199" s="673">
        <f t="shared" si="32"/>
        <v>1140000</v>
      </c>
      <c r="T199" s="672"/>
      <c r="U199" s="672"/>
    </row>
    <row r="200" spans="1:21" ht="21" customHeight="1">
      <c r="A200" s="293"/>
      <c r="B200" s="293"/>
      <c r="C200" s="478"/>
      <c r="D200" s="434"/>
      <c r="E200" s="435"/>
      <c r="F200" s="435"/>
      <c r="G200" s="219" t="s">
        <v>361</v>
      </c>
      <c r="H200" s="672"/>
      <c r="I200" s="672"/>
      <c r="J200" s="672"/>
      <c r="K200" s="672"/>
      <c r="L200" s="672"/>
      <c r="M200" s="435"/>
      <c r="N200" s="435"/>
      <c r="O200" s="435"/>
      <c r="P200" s="435"/>
      <c r="Q200" s="435"/>
      <c r="R200" s="435"/>
      <c r="S200" s="435"/>
      <c r="T200" s="672"/>
      <c r="U200" s="672"/>
    </row>
    <row r="201" spans="1:21" ht="30.75" customHeight="1">
      <c r="A201" s="294"/>
      <c r="B201" s="294"/>
      <c r="C201" s="478"/>
      <c r="D201" s="434"/>
      <c r="E201" s="435"/>
      <c r="F201" s="435"/>
      <c r="G201" s="219" t="s">
        <v>362</v>
      </c>
      <c r="H201" s="672"/>
      <c r="I201" s="672"/>
      <c r="J201" s="672"/>
      <c r="K201" s="672"/>
      <c r="L201" s="672"/>
      <c r="M201" s="435"/>
      <c r="N201" s="435"/>
      <c r="O201" s="435"/>
      <c r="P201" s="435"/>
      <c r="Q201" s="435"/>
      <c r="R201" s="435"/>
      <c r="S201" s="435"/>
      <c r="T201" s="672"/>
      <c r="U201" s="672"/>
    </row>
    <row r="202" spans="1:21" ht="39.75" customHeight="1">
      <c r="A202" s="17" t="s">
        <v>32</v>
      </c>
      <c r="B202" s="238" t="s">
        <v>343</v>
      </c>
      <c r="C202" s="58" t="s">
        <v>344</v>
      </c>
      <c r="D202" s="434"/>
      <c r="E202" s="34" t="s">
        <v>140</v>
      </c>
      <c r="F202" s="250" t="s">
        <v>329</v>
      </c>
      <c r="G202" s="190" t="s">
        <v>363</v>
      </c>
      <c r="H202" s="164"/>
      <c r="I202" s="164"/>
      <c r="J202" s="55"/>
      <c r="K202" s="55"/>
      <c r="L202" s="55"/>
      <c r="M202" s="109">
        <v>380000</v>
      </c>
      <c r="N202" s="109">
        <v>880000</v>
      </c>
      <c r="O202" s="109">
        <v>780000</v>
      </c>
      <c r="P202" s="109">
        <f>SUM(M202:O202)</f>
        <v>2040000</v>
      </c>
      <c r="Q202" s="110">
        <v>0</v>
      </c>
      <c r="R202" s="110">
        <v>900000</v>
      </c>
      <c r="S202" s="110">
        <v>1140000</v>
      </c>
      <c r="T202" s="158"/>
      <c r="U202" s="20"/>
    </row>
    <row r="203" spans="1:21" ht="39.75" customHeight="1">
      <c r="A203" s="84" t="s">
        <v>32</v>
      </c>
      <c r="B203" s="196" t="s">
        <v>578</v>
      </c>
      <c r="C203" s="58" t="s">
        <v>579</v>
      </c>
      <c r="D203" s="75" t="s">
        <v>570</v>
      </c>
      <c r="E203" s="75" t="s">
        <v>570</v>
      </c>
      <c r="F203" s="250" t="s">
        <v>329</v>
      </c>
      <c r="G203" s="190"/>
      <c r="H203" s="164"/>
      <c r="I203" s="164"/>
      <c r="J203" s="55"/>
      <c r="K203" s="55"/>
      <c r="L203" s="55"/>
      <c r="M203" s="109">
        <v>889000</v>
      </c>
      <c r="N203" s="109">
        <v>0</v>
      </c>
      <c r="O203" s="109">
        <v>0</v>
      </c>
      <c r="P203" s="109">
        <f>SUM(M203:O203)</f>
        <v>889000</v>
      </c>
      <c r="Q203" s="110">
        <v>0</v>
      </c>
      <c r="R203" s="110">
        <v>889000</v>
      </c>
      <c r="S203" s="110">
        <v>0</v>
      </c>
      <c r="T203" s="158"/>
      <c r="U203" s="20"/>
    </row>
    <row r="204" spans="1:21" ht="38.25" customHeight="1">
      <c r="A204" s="84" t="s">
        <v>32</v>
      </c>
      <c r="B204" s="196" t="s">
        <v>624</v>
      </c>
      <c r="C204" s="58" t="s">
        <v>625</v>
      </c>
      <c r="D204" s="75"/>
      <c r="E204" s="75" t="s">
        <v>387</v>
      </c>
      <c r="F204" s="250" t="s">
        <v>329</v>
      </c>
      <c r="G204" s="190"/>
      <c r="H204" s="164"/>
      <c r="I204" s="164"/>
      <c r="J204" s="55"/>
      <c r="K204" s="55"/>
      <c r="L204" s="55"/>
      <c r="M204" s="109">
        <v>0</v>
      </c>
      <c r="N204" s="109">
        <v>0</v>
      </c>
      <c r="O204" s="109">
        <v>0</v>
      </c>
      <c r="P204" s="109">
        <v>0</v>
      </c>
      <c r="Q204" s="110">
        <v>0</v>
      </c>
      <c r="R204" s="110">
        <v>0</v>
      </c>
      <c r="S204" s="110">
        <v>0</v>
      </c>
      <c r="T204" s="158"/>
      <c r="U204" s="90" t="s">
        <v>626</v>
      </c>
    </row>
    <row r="205" spans="1:21" ht="12.75" customHeight="1">
      <c r="A205" s="292"/>
      <c r="B205" s="292" t="s">
        <v>72</v>
      </c>
      <c r="C205" s="341" t="s">
        <v>345</v>
      </c>
      <c r="D205" s="261" t="s">
        <v>328</v>
      </c>
      <c r="E205" s="252" t="s">
        <v>106</v>
      </c>
      <c r="F205" s="252" t="s">
        <v>329</v>
      </c>
      <c r="G205" s="191" t="s">
        <v>114</v>
      </c>
      <c r="H205" s="292"/>
      <c r="I205" s="292"/>
      <c r="J205" s="292"/>
      <c r="K205" s="292"/>
      <c r="L205" s="292"/>
      <c r="M205" s="295">
        <f>SUM(M208)</f>
        <v>100000</v>
      </c>
      <c r="N205" s="295">
        <f aca="true" t="shared" si="33" ref="N205:S205">SUM(N208)</f>
        <v>400000</v>
      </c>
      <c r="O205" s="295">
        <f t="shared" si="33"/>
        <v>400000</v>
      </c>
      <c r="P205" s="295">
        <f t="shared" si="33"/>
        <v>900000</v>
      </c>
      <c r="Q205" s="295">
        <f t="shared" si="33"/>
        <v>100000</v>
      </c>
      <c r="R205" s="295">
        <f t="shared" si="33"/>
        <v>300000</v>
      </c>
      <c r="S205" s="295">
        <f t="shared" si="33"/>
        <v>500000</v>
      </c>
      <c r="T205" s="292"/>
      <c r="U205" s="292"/>
    </row>
    <row r="206" spans="1:21" ht="22.5" customHeight="1">
      <c r="A206" s="293"/>
      <c r="B206" s="293"/>
      <c r="C206" s="263"/>
      <c r="D206" s="366"/>
      <c r="E206" s="253"/>
      <c r="F206" s="253"/>
      <c r="G206" s="187" t="s">
        <v>364</v>
      </c>
      <c r="H206" s="293"/>
      <c r="I206" s="293"/>
      <c r="J206" s="293"/>
      <c r="K206" s="293"/>
      <c r="L206" s="293"/>
      <c r="M206" s="253"/>
      <c r="N206" s="253"/>
      <c r="O206" s="253"/>
      <c r="P206" s="253"/>
      <c r="Q206" s="253"/>
      <c r="R206" s="253"/>
      <c r="S206" s="253"/>
      <c r="T206" s="293"/>
      <c r="U206" s="293"/>
    </row>
    <row r="207" spans="1:21" ht="34.5" customHeight="1">
      <c r="A207" s="294"/>
      <c r="B207" s="294"/>
      <c r="C207" s="264"/>
      <c r="D207" s="366"/>
      <c r="E207" s="254"/>
      <c r="F207" s="254"/>
      <c r="G207" s="188" t="s">
        <v>365</v>
      </c>
      <c r="H207" s="294"/>
      <c r="I207" s="294"/>
      <c r="J207" s="294"/>
      <c r="K207" s="294"/>
      <c r="L207" s="294"/>
      <c r="M207" s="254"/>
      <c r="N207" s="254"/>
      <c r="O207" s="254"/>
      <c r="P207" s="254"/>
      <c r="Q207" s="254"/>
      <c r="R207" s="254"/>
      <c r="S207" s="254"/>
      <c r="T207" s="294"/>
      <c r="U207" s="294"/>
    </row>
    <row r="208" spans="1:21" ht="47.25" customHeight="1">
      <c r="A208" s="17" t="s">
        <v>32</v>
      </c>
      <c r="B208" s="238" t="s">
        <v>346</v>
      </c>
      <c r="C208" s="111" t="s">
        <v>347</v>
      </c>
      <c r="D208" s="262"/>
      <c r="E208" s="107" t="s">
        <v>139</v>
      </c>
      <c r="F208" s="107" t="s">
        <v>329</v>
      </c>
      <c r="G208" s="192"/>
      <c r="H208" s="164"/>
      <c r="I208" s="164"/>
      <c r="J208" s="55"/>
      <c r="K208" s="55"/>
      <c r="L208" s="55"/>
      <c r="M208" s="23">
        <v>100000</v>
      </c>
      <c r="N208" s="23">
        <v>400000</v>
      </c>
      <c r="O208" s="23">
        <v>400000</v>
      </c>
      <c r="P208" s="104">
        <f>SUM(M208:O208)</f>
        <v>900000</v>
      </c>
      <c r="Q208" s="21">
        <v>100000</v>
      </c>
      <c r="R208" s="21">
        <v>300000</v>
      </c>
      <c r="S208" s="21">
        <v>500000</v>
      </c>
      <c r="T208" s="23" t="s">
        <v>560</v>
      </c>
      <c r="U208" s="90" t="s">
        <v>561</v>
      </c>
    </row>
    <row r="209" spans="1:21" ht="12" customHeight="1">
      <c r="A209" s="292"/>
      <c r="B209" s="292" t="s">
        <v>73</v>
      </c>
      <c r="C209" s="341" t="s">
        <v>348</v>
      </c>
      <c r="D209" s="252"/>
      <c r="E209" s="252" t="s">
        <v>106</v>
      </c>
      <c r="F209" s="252" t="s">
        <v>329</v>
      </c>
      <c r="G209" s="191" t="s">
        <v>114</v>
      </c>
      <c r="H209" s="292"/>
      <c r="I209" s="292"/>
      <c r="J209" s="292"/>
      <c r="K209" s="292"/>
      <c r="L209" s="292"/>
      <c r="M209" s="295">
        <f>SUM(M212:M214)</f>
        <v>92500</v>
      </c>
      <c r="N209" s="295">
        <f aca="true" t="shared" si="34" ref="N209:S209">SUM(N212:N214)</f>
        <v>412500</v>
      </c>
      <c r="O209" s="295">
        <f t="shared" si="34"/>
        <v>291068</v>
      </c>
      <c r="P209" s="295">
        <f t="shared" si="34"/>
        <v>796068</v>
      </c>
      <c r="Q209" s="295">
        <f t="shared" si="34"/>
        <v>74000</v>
      </c>
      <c r="R209" s="295">
        <f t="shared" si="34"/>
        <v>171068</v>
      </c>
      <c r="S209" s="295">
        <f t="shared" si="34"/>
        <v>648000</v>
      </c>
      <c r="T209" s="292"/>
      <c r="U209" s="292"/>
    </row>
    <row r="210" spans="1:21" ht="14.25" customHeight="1">
      <c r="A210" s="293"/>
      <c r="B210" s="293"/>
      <c r="C210" s="263"/>
      <c r="D210" s="253"/>
      <c r="E210" s="253"/>
      <c r="F210" s="253"/>
      <c r="G210" s="187" t="s">
        <v>358</v>
      </c>
      <c r="H210" s="293"/>
      <c r="I210" s="293"/>
      <c r="J210" s="293"/>
      <c r="K210" s="293"/>
      <c r="L210" s="293"/>
      <c r="M210" s="253"/>
      <c r="N210" s="253"/>
      <c r="O210" s="253"/>
      <c r="P210" s="253"/>
      <c r="Q210" s="253"/>
      <c r="R210" s="253"/>
      <c r="S210" s="253"/>
      <c r="T210" s="293"/>
      <c r="U210" s="293"/>
    </row>
    <row r="211" spans="1:21" ht="27" customHeight="1">
      <c r="A211" s="294"/>
      <c r="B211" s="294"/>
      <c r="C211" s="264"/>
      <c r="D211" s="254"/>
      <c r="E211" s="254"/>
      <c r="F211" s="254"/>
      <c r="G211" s="188" t="s">
        <v>359</v>
      </c>
      <c r="H211" s="294"/>
      <c r="I211" s="294"/>
      <c r="J211" s="294"/>
      <c r="K211" s="294"/>
      <c r="L211" s="294"/>
      <c r="M211" s="254"/>
      <c r="N211" s="254"/>
      <c r="O211" s="254"/>
      <c r="P211" s="254"/>
      <c r="Q211" s="254"/>
      <c r="R211" s="254"/>
      <c r="S211" s="254"/>
      <c r="T211" s="294"/>
      <c r="U211" s="294"/>
    </row>
    <row r="212" spans="1:21" ht="39" customHeight="1">
      <c r="A212" s="17" t="s">
        <v>32</v>
      </c>
      <c r="B212" s="235" t="s">
        <v>349</v>
      </c>
      <c r="C212" s="58" t="s">
        <v>350</v>
      </c>
      <c r="D212" s="261" t="s">
        <v>360</v>
      </c>
      <c r="E212" s="59" t="s">
        <v>140</v>
      </c>
      <c r="F212" s="59" t="s">
        <v>329</v>
      </c>
      <c r="G212" s="189" t="s">
        <v>355</v>
      </c>
      <c r="H212" s="164"/>
      <c r="I212" s="164"/>
      <c r="J212" s="55"/>
      <c r="K212" s="55"/>
      <c r="L212" s="55"/>
      <c r="M212" s="23">
        <v>0</v>
      </c>
      <c r="N212" s="40">
        <v>200000</v>
      </c>
      <c r="O212" s="40">
        <v>218000</v>
      </c>
      <c r="P212" s="40">
        <f>SUM(M212:O212)</f>
        <v>418000</v>
      </c>
      <c r="Q212" s="38">
        <v>0</v>
      </c>
      <c r="R212" s="38">
        <v>30000</v>
      </c>
      <c r="S212" s="38">
        <v>388000</v>
      </c>
      <c r="T212" s="49"/>
      <c r="U212" s="23"/>
    </row>
    <row r="213" spans="1:21" ht="38.25" customHeight="1">
      <c r="A213" s="17" t="s">
        <v>32</v>
      </c>
      <c r="B213" s="235" t="s">
        <v>351</v>
      </c>
      <c r="C213" s="58" t="s">
        <v>352</v>
      </c>
      <c r="D213" s="366"/>
      <c r="E213" s="59" t="s">
        <v>140</v>
      </c>
      <c r="F213" s="59" t="s">
        <v>329</v>
      </c>
      <c r="G213" s="189" t="s">
        <v>356</v>
      </c>
      <c r="H213" s="164"/>
      <c r="I213" s="164"/>
      <c r="J213" s="55"/>
      <c r="K213" s="55"/>
      <c r="L213" s="55"/>
      <c r="M213" s="23">
        <v>0</v>
      </c>
      <c r="N213" s="40">
        <v>120000</v>
      </c>
      <c r="O213" s="40">
        <v>73068</v>
      </c>
      <c r="P213" s="40">
        <f>SUM(M213:O213)</f>
        <v>193068</v>
      </c>
      <c r="Q213" s="38">
        <v>0</v>
      </c>
      <c r="R213" s="38">
        <v>30068</v>
      </c>
      <c r="S213" s="38">
        <v>260000</v>
      </c>
      <c r="T213" s="49"/>
      <c r="U213" s="23"/>
    </row>
    <row r="214" spans="1:21" ht="118.5" customHeight="1">
      <c r="A214" s="17" t="s">
        <v>32</v>
      </c>
      <c r="B214" s="236" t="s">
        <v>353</v>
      </c>
      <c r="C214" s="29" t="s">
        <v>354</v>
      </c>
      <c r="D214" s="262"/>
      <c r="E214" s="34" t="s">
        <v>154</v>
      </c>
      <c r="F214" s="249" t="s">
        <v>329</v>
      </c>
      <c r="G214" s="91" t="s">
        <v>357</v>
      </c>
      <c r="H214" s="164"/>
      <c r="I214" s="164"/>
      <c r="J214" s="55"/>
      <c r="K214" s="55"/>
      <c r="L214" s="55"/>
      <c r="M214" s="230">
        <v>92500</v>
      </c>
      <c r="N214" s="230">
        <v>92500</v>
      </c>
      <c r="O214" s="230">
        <v>0</v>
      </c>
      <c r="P214" s="231">
        <f>SUM(M214:O214)</f>
        <v>185000</v>
      </c>
      <c r="Q214" s="23">
        <v>74000</v>
      </c>
      <c r="R214" s="21">
        <v>111000</v>
      </c>
      <c r="S214" s="23"/>
      <c r="T214" s="23"/>
      <c r="U214" s="54" t="s">
        <v>562</v>
      </c>
    </row>
    <row r="215" spans="1:21" ht="30.75" customHeight="1">
      <c r="A215" s="292" t="s">
        <v>611</v>
      </c>
      <c r="B215" s="292" t="s">
        <v>74</v>
      </c>
      <c r="C215" s="341" t="s">
        <v>366</v>
      </c>
      <c r="D215" s="252" t="s">
        <v>535</v>
      </c>
      <c r="E215" s="252" t="s">
        <v>106</v>
      </c>
      <c r="F215" s="252" t="s">
        <v>329</v>
      </c>
      <c r="G215" s="341" t="s">
        <v>536</v>
      </c>
      <c r="H215" s="292"/>
      <c r="I215" s="292"/>
      <c r="J215" s="292"/>
      <c r="K215" s="292"/>
      <c r="L215" s="292"/>
      <c r="M215" s="292">
        <v>0</v>
      </c>
      <c r="N215" s="292">
        <v>0</v>
      </c>
      <c r="O215" s="292">
        <v>0</v>
      </c>
      <c r="P215" s="292">
        <v>0</v>
      </c>
      <c r="Q215" s="292">
        <v>0</v>
      </c>
      <c r="R215" s="292">
        <v>0</v>
      </c>
      <c r="S215" s="292">
        <v>0</v>
      </c>
      <c r="T215" s="292"/>
      <c r="U215" s="292"/>
    </row>
    <row r="216" spans="1:21" ht="36" customHeight="1">
      <c r="A216" s="293"/>
      <c r="B216" s="293"/>
      <c r="C216" s="263"/>
      <c r="D216" s="253"/>
      <c r="E216" s="253"/>
      <c r="F216" s="253"/>
      <c r="G216" s="263"/>
      <c r="H216" s="293"/>
      <c r="I216" s="293"/>
      <c r="J216" s="293"/>
      <c r="K216" s="293"/>
      <c r="L216" s="293"/>
      <c r="M216" s="293"/>
      <c r="N216" s="293"/>
      <c r="O216" s="293"/>
      <c r="P216" s="293"/>
      <c r="Q216" s="293"/>
      <c r="R216" s="293"/>
      <c r="S216" s="293"/>
      <c r="T216" s="293"/>
      <c r="U216" s="293"/>
    </row>
    <row r="217" spans="1:21" ht="33.75" customHeight="1">
      <c r="A217" s="294"/>
      <c r="B217" s="294"/>
      <c r="C217" s="264"/>
      <c r="D217" s="254"/>
      <c r="E217" s="254"/>
      <c r="F217" s="254"/>
      <c r="G217" s="264"/>
      <c r="H217" s="294"/>
      <c r="I217" s="294"/>
      <c r="J217" s="294"/>
      <c r="K217" s="294"/>
      <c r="L217" s="294"/>
      <c r="M217" s="294"/>
      <c r="N217" s="294"/>
      <c r="O217" s="294"/>
      <c r="P217" s="294"/>
      <c r="Q217" s="294"/>
      <c r="R217" s="294"/>
      <c r="S217" s="294"/>
      <c r="T217" s="294"/>
      <c r="U217" s="294"/>
    </row>
    <row r="218" spans="1:21" s="51" customFormat="1" ht="20.25" customHeight="1">
      <c r="A218" s="431"/>
      <c r="B218" s="431" t="s">
        <v>75</v>
      </c>
      <c r="C218" s="428" t="s">
        <v>367</v>
      </c>
      <c r="D218" s="428"/>
      <c r="E218" s="431"/>
      <c r="F218" s="431"/>
      <c r="G218" s="428" t="s">
        <v>537</v>
      </c>
      <c r="H218" s="669" t="s">
        <v>661</v>
      </c>
      <c r="I218" s="669" t="s">
        <v>662</v>
      </c>
      <c r="J218" s="428"/>
      <c r="K218" s="428"/>
      <c r="L218" s="428"/>
      <c r="M218" s="663">
        <f>SUM(M221:M232)</f>
        <v>2898000</v>
      </c>
      <c r="N218" s="663">
        <v>500000</v>
      </c>
      <c r="O218" s="663">
        <f>SUM(O221:O232)</f>
        <v>0</v>
      </c>
      <c r="P218" s="663">
        <f>SUM(P221:P232)</f>
        <v>3398000</v>
      </c>
      <c r="Q218" s="663">
        <f>SUM(Q221:Q232)</f>
        <v>0</v>
      </c>
      <c r="R218" s="663">
        <v>2598000</v>
      </c>
      <c r="S218" s="663">
        <f>SUM(S221:S232)</f>
        <v>800000</v>
      </c>
      <c r="T218" s="431"/>
      <c r="U218" s="428"/>
    </row>
    <row r="219" spans="1:21" s="51" customFormat="1" ht="17.25" customHeight="1">
      <c r="A219" s="432"/>
      <c r="B219" s="432"/>
      <c r="C219" s="429"/>
      <c r="D219" s="429"/>
      <c r="E219" s="432"/>
      <c r="F219" s="432"/>
      <c r="G219" s="429"/>
      <c r="H219" s="670"/>
      <c r="I219" s="670"/>
      <c r="J219" s="429"/>
      <c r="K219" s="429"/>
      <c r="L219" s="429"/>
      <c r="M219" s="674"/>
      <c r="N219" s="674"/>
      <c r="O219" s="674"/>
      <c r="P219" s="674"/>
      <c r="Q219" s="674"/>
      <c r="R219" s="674"/>
      <c r="S219" s="674"/>
      <c r="T219" s="432"/>
      <c r="U219" s="429"/>
    </row>
    <row r="220" spans="1:21" s="51" customFormat="1" ht="18" customHeight="1">
      <c r="A220" s="433"/>
      <c r="B220" s="433"/>
      <c r="C220" s="430"/>
      <c r="D220" s="430"/>
      <c r="E220" s="433"/>
      <c r="F220" s="433"/>
      <c r="G220" s="430"/>
      <c r="H220" s="671"/>
      <c r="I220" s="671"/>
      <c r="J220" s="430"/>
      <c r="K220" s="430"/>
      <c r="L220" s="430"/>
      <c r="M220" s="675"/>
      <c r="N220" s="675"/>
      <c r="O220" s="675"/>
      <c r="P220" s="675"/>
      <c r="Q220" s="675"/>
      <c r="R220" s="675"/>
      <c r="S220" s="675"/>
      <c r="T220" s="433"/>
      <c r="U220" s="430"/>
    </row>
    <row r="221" spans="1:21" ht="12.75" customHeight="1">
      <c r="A221" s="292" t="s">
        <v>611</v>
      </c>
      <c r="B221" s="292" t="s">
        <v>76</v>
      </c>
      <c r="C221" s="478" t="s">
        <v>368</v>
      </c>
      <c r="D221" s="252" t="s">
        <v>369</v>
      </c>
      <c r="E221" s="252" t="s">
        <v>370</v>
      </c>
      <c r="F221" s="252" t="s">
        <v>708</v>
      </c>
      <c r="G221" s="186" t="s">
        <v>114</v>
      </c>
      <c r="H221" s="292"/>
      <c r="I221" s="292"/>
      <c r="J221" s="292"/>
      <c r="K221" s="292"/>
      <c r="L221" s="292"/>
      <c r="M221" s="292">
        <v>0</v>
      </c>
      <c r="N221" s="292">
        <v>0</v>
      </c>
      <c r="O221" s="292">
        <v>0</v>
      </c>
      <c r="P221" s="292">
        <v>0</v>
      </c>
      <c r="Q221" s="292">
        <v>0</v>
      </c>
      <c r="R221" s="292">
        <v>0</v>
      </c>
      <c r="S221" s="292">
        <v>0</v>
      </c>
      <c r="T221" s="292"/>
      <c r="U221" s="292"/>
    </row>
    <row r="222" spans="1:21" ht="23.25" customHeight="1">
      <c r="A222" s="293"/>
      <c r="B222" s="293"/>
      <c r="C222" s="478"/>
      <c r="D222" s="253"/>
      <c r="E222" s="253"/>
      <c r="F222" s="253"/>
      <c r="G222" s="187" t="s">
        <v>371</v>
      </c>
      <c r="H222" s="293"/>
      <c r="I222" s="293"/>
      <c r="J222" s="293"/>
      <c r="K222" s="293"/>
      <c r="L222" s="293"/>
      <c r="M222" s="293"/>
      <c r="N222" s="293"/>
      <c r="O222" s="293"/>
      <c r="P222" s="293"/>
      <c r="Q222" s="293"/>
      <c r="R222" s="293"/>
      <c r="S222" s="293"/>
      <c r="T222" s="293"/>
      <c r="U222" s="293"/>
    </row>
    <row r="223" spans="1:21" ht="20.25" customHeight="1">
      <c r="A223" s="294"/>
      <c r="B223" s="294"/>
      <c r="C223" s="478"/>
      <c r="D223" s="254"/>
      <c r="E223" s="254"/>
      <c r="F223" s="254"/>
      <c r="G223" s="188" t="s">
        <v>372</v>
      </c>
      <c r="H223" s="294"/>
      <c r="I223" s="294"/>
      <c r="J223" s="294"/>
      <c r="K223" s="294"/>
      <c r="L223" s="294"/>
      <c r="M223" s="294"/>
      <c r="N223" s="294"/>
      <c r="O223" s="294"/>
      <c r="P223" s="294"/>
      <c r="Q223" s="294"/>
      <c r="R223" s="294"/>
      <c r="S223" s="294"/>
      <c r="T223" s="294"/>
      <c r="U223" s="294"/>
    </row>
    <row r="224" spans="1:21" ht="11.25" customHeight="1">
      <c r="A224" s="292" t="s">
        <v>611</v>
      </c>
      <c r="B224" s="292" t="s">
        <v>77</v>
      </c>
      <c r="C224" s="478" t="s">
        <v>373</v>
      </c>
      <c r="D224" s="252" t="s">
        <v>582</v>
      </c>
      <c r="E224" s="252" t="s">
        <v>137</v>
      </c>
      <c r="F224" s="252" t="s">
        <v>708</v>
      </c>
      <c r="G224" s="191" t="s">
        <v>114</v>
      </c>
      <c r="H224" s="292"/>
      <c r="I224" s="292"/>
      <c r="J224" s="292"/>
      <c r="K224" s="292"/>
      <c r="L224" s="292"/>
      <c r="M224" s="292">
        <v>0</v>
      </c>
      <c r="N224" s="292">
        <v>0</v>
      </c>
      <c r="O224" s="292">
        <v>0</v>
      </c>
      <c r="P224" s="292">
        <v>0</v>
      </c>
      <c r="Q224" s="292">
        <v>0</v>
      </c>
      <c r="R224" s="292">
        <v>0</v>
      </c>
      <c r="S224" s="292">
        <v>0</v>
      </c>
      <c r="T224" s="292"/>
      <c r="U224" s="292"/>
    </row>
    <row r="225" spans="1:21" ht="15" customHeight="1">
      <c r="A225" s="293"/>
      <c r="B225" s="293"/>
      <c r="C225" s="478"/>
      <c r="D225" s="253"/>
      <c r="E225" s="253"/>
      <c r="F225" s="253"/>
      <c r="G225" s="263" t="s">
        <v>374</v>
      </c>
      <c r="H225" s="293"/>
      <c r="I225" s="293"/>
      <c r="J225" s="293"/>
      <c r="K225" s="293"/>
      <c r="L225" s="293"/>
      <c r="M225" s="293"/>
      <c r="N225" s="293"/>
      <c r="O225" s="293"/>
      <c r="P225" s="293"/>
      <c r="Q225" s="293"/>
      <c r="R225" s="293"/>
      <c r="S225" s="293"/>
      <c r="T225" s="293"/>
      <c r="U225" s="293"/>
    </row>
    <row r="226" spans="1:21" ht="12" customHeight="1">
      <c r="A226" s="294"/>
      <c r="B226" s="294"/>
      <c r="C226" s="478"/>
      <c r="D226" s="254"/>
      <c r="E226" s="254"/>
      <c r="F226" s="254"/>
      <c r="G226" s="264"/>
      <c r="H226" s="294"/>
      <c r="I226" s="294"/>
      <c r="J226" s="294"/>
      <c r="K226" s="294"/>
      <c r="L226" s="294"/>
      <c r="M226" s="294"/>
      <c r="N226" s="294"/>
      <c r="O226" s="294"/>
      <c r="P226" s="294"/>
      <c r="Q226" s="294"/>
      <c r="R226" s="294"/>
      <c r="S226" s="294"/>
      <c r="T226" s="294"/>
      <c r="U226" s="294"/>
    </row>
    <row r="227" spans="1:21" ht="13.5" customHeight="1">
      <c r="A227" s="292" t="s">
        <v>611</v>
      </c>
      <c r="B227" s="292" t="s">
        <v>580</v>
      </c>
      <c r="C227" s="478" t="s">
        <v>583</v>
      </c>
      <c r="D227" s="252" t="s">
        <v>581</v>
      </c>
      <c r="E227" s="252" t="s">
        <v>570</v>
      </c>
      <c r="F227" s="252" t="s">
        <v>708</v>
      </c>
      <c r="G227" s="191"/>
      <c r="H227" s="292"/>
      <c r="I227" s="292"/>
      <c r="J227" s="292"/>
      <c r="K227" s="292"/>
      <c r="L227" s="252"/>
      <c r="M227" s="295">
        <v>2898000</v>
      </c>
      <c r="N227" s="252">
        <v>0</v>
      </c>
      <c r="O227" s="252">
        <v>0</v>
      </c>
      <c r="P227" s="295">
        <f>SUM(M227:O229)</f>
        <v>2898000</v>
      </c>
      <c r="Q227" s="252">
        <v>0</v>
      </c>
      <c r="R227" s="252">
        <v>2098000</v>
      </c>
      <c r="S227" s="295">
        <v>800000</v>
      </c>
      <c r="T227" s="252"/>
      <c r="U227" s="292" t="s">
        <v>584</v>
      </c>
    </row>
    <row r="228" spans="1:21" ht="20.25" customHeight="1">
      <c r="A228" s="293"/>
      <c r="B228" s="293"/>
      <c r="C228" s="478"/>
      <c r="D228" s="253"/>
      <c r="E228" s="253"/>
      <c r="F228" s="253"/>
      <c r="G228" s="263"/>
      <c r="H228" s="293"/>
      <c r="I228" s="293"/>
      <c r="J228" s="293"/>
      <c r="K228" s="293"/>
      <c r="L228" s="253"/>
      <c r="M228" s="296"/>
      <c r="N228" s="253"/>
      <c r="O228" s="253"/>
      <c r="P228" s="296"/>
      <c r="Q228" s="253"/>
      <c r="R228" s="253"/>
      <c r="S228" s="296"/>
      <c r="T228" s="253"/>
      <c r="U228" s="293"/>
    </row>
    <row r="229" spans="1:21" ht="10.5" customHeight="1">
      <c r="A229" s="294"/>
      <c r="B229" s="294"/>
      <c r="C229" s="478"/>
      <c r="D229" s="254"/>
      <c r="E229" s="254"/>
      <c r="F229" s="254"/>
      <c r="G229" s="264"/>
      <c r="H229" s="294"/>
      <c r="I229" s="294"/>
      <c r="J229" s="294"/>
      <c r="K229" s="294"/>
      <c r="L229" s="254"/>
      <c r="M229" s="297"/>
      <c r="N229" s="254"/>
      <c r="O229" s="254"/>
      <c r="P229" s="297"/>
      <c r="Q229" s="254"/>
      <c r="R229" s="254"/>
      <c r="S229" s="297"/>
      <c r="T229" s="254"/>
      <c r="U229" s="294"/>
    </row>
    <row r="230" spans="1:21" ht="13.5" customHeight="1">
      <c r="A230" s="130"/>
      <c r="B230" s="292" t="s">
        <v>620</v>
      </c>
      <c r="C230" s="341" t="s">
        <v>621</v>
      </c>
      <c r="D230" s="252" t="s">
        <v>622</v>
      </c>
      <c r="E230" s="140"/>
      <c r="F230" s="252" t="s">
        <v>708</v>
      </c>
      <c r="G230" s="142"/>
      <c r="H230" s="141"/>
      <c r="I230" s="141"/>
      <c r="J230" s="130"/>
      <c r="K230" s="130"/>
      <c r="L230" s="131"/>
      <c r="M230" s="295">
        <v>0</v>
      </c>
      <c r="N230" s="295">
        <v>500000</v>
      </c>
      <c r="O230" s="252">
        <v>0</v>
      </c>
      <c r="P230" s="295">
        <f>M230+N230+O230</f>
        <v>500000</v>
      </c>
      <c r="Q230" s="252">
        <v>0</v>
      </c>
      <c r="R230" s="295">
        <v>500000</v>
      </c>
      <c r="S230" s="252">
        <v>0</v>
      </c>
      <c r="T230" s="140"/>
      <c r="U230" s="341" t="s">
        <v>623</v>
      </c>
    </row>
    <row r="231" spans="1:21" ht="15" customHeight="1">
      <c r="A231" s="130" t="s">
        <v>611</v>
      </c>
      <c r="B231" s="293"/>
      <c r="C231" s="263"/>
      <c r="D231" s="253"/>
      <c r="E231" s="140"/>
      <c r="F231" s="253"/>
      <c r="G231" s="142"/>
      <c r="H231" s="141"/>
      <c r="I231" s="141"/>
      <c r="J231" s="130"/>
      <c r="K231" s="130"/>
      <c r="L231" s="131"/>
      <c r="M231" s="296"/>
      <c r="N231" s="296">
        <v>500000</v>
      </c>
      <c r="O231" s="253"/>
      <c r="P231" s="296"/>
      <c r="Q231" s="253"/>
      <c r="R231" s="296">
        <v>500000</v>
      </c>
      <c r="S231" s="253"/>
      <c r="T231" s="140"/>
      <c r="U231" s="263"/>
    </row>
    <row r="232" spans="1:21" ht="15.75" customHeight="1">
      <c r="A232" s="130"/>
      <c r="B232" s="294"/>
      <c r="C232" s="264"/>
      <c r="D232" s="254"/>
      <c r="E232" s="140"/>
      <c r="F232" s="254"/>
      <c r="G232" s="142"/>
      <c r="H232" s="141"/>
      <c r="I232" s="141"/>
      <c r="J232" s="130"/>
      <c r="K232" s="130"/>
      <c r="L232" s="131"/>
      <c r="M232" s="297"/>
      <c r="N232" s="297"/>
      <c r="O232" s="254"/>
      <c r="P232" s="297"/>
      <c r="Q232" s="254"/>
      <c r="R232" s="297"/>
      <c r="S232" s="254"/>
      <c r="T232" s="140"/>
      <c r="U232" s="264"/>
    </row>
    <row r="233" spans="1:21" s="51" customFormat="1" ht="18" customHeight="1">
      <c r="A233" s="431"/>
      <c r="B233" s="431" t="s">
        <v>78</v>
      </c>
      <c r="C233" s="428" t="s">
        <v>375</v>
      </c>
      <c r="D233" s="428"/>
      <c r="E233" s="431"/>
      <c r="F233" s="431"/>
      <c r="G233" s="428" t="s">
        <v>376</v>
      </c>
      <c r="H233" s="669" t="s">
        <v>663</v>
      </c>
      <c r="I233" s="676" t="s">
        <v>664</v>
      </c>
      <c r="J233" s="428"/>
      <c r="K233" s="428"/>
      <c r="L233" s="428"/>
      <c r="M233" s="663">
        <f aca="true" t="shared" si="35" ref="M233:S233">SUM(M236+M242)</f>
        <v>2707000</v>
      </c>
      <c r="N233" s="663">
        <f t="shared" si="35"/>
        <v>2775000</v>
      </c>
      <c r="O233" s="663">
        <f t="shared" si="35"/>
        <v>2775000</v>
      </c>
      <c r="P233" s="663">
        <f t="shared" si="35"/>
        <v>8257000</v>
      </c>
      <c r="Q233" s="663">
        <f t="shared" si="35"/>
        <v>0</v>
      </c>
      <c r="R233" s="663">
        <f t="shared" si="35"/>
        <v>3372000</v>
      </c>
      <c r="S233" s="663">
        <f t="shared" si="35"/>
        <v>4885000</v>
      </c>
      <c r="T233" s="431"/>
      <c r="U233" s="428"/>
    </row>
    <row r="234" spans="1:21" s="51" customFormat="1" ht="21" customHeight="1">
      <c r="A234" s="432"/>
      <c r="B234" s="432"/>
      <c r="C234" s="429"/>
      <c r="D234" s="429"/>
      <c r="E234" s="432"/>
      <c r="F234" s="432"/>
      <c r="G234" s="429"/>
      <c r="H234" s="670"/>
      <c r="I234" s="670"/>
      <c r="J234" s="429"/>
      <c r="K234" s="429"/>
      <c r="L234" s="429"/>
      <c r="M234" s="664"/>
      <c r="N234" s="664"/>
      <c r="O234" s="664"/>
      <c r="P234" s="664"/>
      <c r="Q234" s="664"/>
      <c r="R234" s="664"/>
      <c r="S234" s="664"/>
      <c r="T234" s="432"/>
      <c r="U234" s="429"/>
    </row>
    <row r="235" spans="1:21" s="51" customFormat="1" ht="21.75" customHeight="1">
      <c r="A235" s="433"/>
      <c r="B235" s="433"/>
      <c r="C235" s="430"/>
      <c r="D235" s="430"/>
      <c r="E235" s="433"/>
      <c r="F235" s="433"/>
      <c r="G235" s="430"/>
      <c r="H235" s="671"/>
      <c r="I235" s="671"/>
      <c r="J235" s="430"/>
      <c r="K235" s="430"/>
      <c r="L235" s="430"/>
      <c r="M235" s="665"/>
      <c r="N235" s="665"/>
      <c r="O235" s="665"/>
      <c r="P235" s="665"/>
      <c r="Q235" s="665"/>
      <c r="R235" s="665"/>
      <c r="S235" s="665"/>
      <c r="T235" s="433"/>
      <c r="U235" s="430"/>
    </row>
    <row r="236" spans="1:21" ht="12.75" customHeight="1">
      <c r="A236" s="292"/>
      <c r="B236" s="292" t="s">
        <v>79</v>
      </c>
      <c r="C236" s="341" t="s">
        <v>377</v>
      </c>
      <c r="D236" s="292"/>
      <c r="E236" s="292"/>
      <c r="F236" s="292"/>
      <c r="G236" s="341" t="s">
        <v>114</v>
      </c>
      <c r="H236" s="292"/>
      <c r="I236" s="292"/>
      <c r="J236" s="292"/>
      <c r="K236" s="292"/>
      <c r="L236" s="292"/>
      <c r="M236" s="295">
        <f aca="true" t="shared" si="36" ref="M236:S236">SUM(M239:M241)</f>
        <v>2632000</v>
      </c>
      <c r="N236" s="295">
        <f t="shared" si="36"/>
        <v>450000</v>
      </c>
      <c r="O236" s="295">
        <f t="shared" si="36"/>
        <v>450000</v>
      </c>
      <c r="P236" s="295">
        <f t="shared" si="36"/>
        <v>3532000</v>
      </c>
      <c r="Q236" s="295">
        <f t="shared" si="36"/>
        <v>0</v>
      </c>
      <c r="R236" s="295">
        <f t="shared" si="36"/>
        <v>3372000</v>
      </c>
      <c r="S236" s="295">
        <f t="shared" si="36"/>
        <v>160000</v>
      </c>
      <c r="T236" s="292"/>
      <c r="U236" s="292"/>
    </row>
    <row r="237" spans="1:21" ht="12.75" customHeight="1">
      <c r="A237" s="293"/>
      <c r="B237" s="293"/>
      <c r="C237" s="263"/>
      <c r="D237" s="293"/>
      <c r="E237" s="293"/>
      <c r="F237" s="293"/>
      <c r="G237" s="263"/>
      <c r="H237" s="293"/>
      <c r="I237" s="293"/>
      <c r="J237" s="293"/>
      <c r="K237" s="293"/>
      <c r="L237" s="293"/>
      <c r="M237" s="253"/>
      <c r="N237" s="253"/>
      <c r="O237" s="253"/>
      <c r="P237" s="253"/>
      <c r="Q237" s="253"/>
      <c r="R237" s="253"/>
      <c r="S237" s="253"/>
      <c r="T237" s="293"/>
      <c r="U237" s="293"/>
    </row>
    <row r="238" spans="1:21" ht="9" customHeight="1">
      <c r="A238" s="294"/>
      <c r="B238" s="294"/>
      <c r="C238" s="264"/>
      <c r="D238" s="294"/>
      <c r="E238" s="294"/>
      <c r="F238" s="294"/>
      <c r="G238" s="264"/>
      <c r="H238" s="294"/>
      <c r="I238" s="294"/>
      <c r="J238" s="294"/>
      <c r="K238" s="294"/>
      <c r="L238" s="294"/>
      <c r="M238" s="254"/>
      <c r="N238" s="254"/>
      <c r="O238" s="254"/>
      <c r="P238" s="254"/>
      <c r="Q238" s="254"/>
      <c r="R238" s="254"/>
      <c r="S238" s="254"/>
      <c r="T238" s="294"/>
      <c r="U238" s="294"/>
    </row>
    <row r="239" spans="1:21" ht="42" customHeight="1">
      <c r="A239" s="17" t="s">
        <v>32</v>
      </c>
      <c r="B239" s="233" t="s">
        <v>378</v>
      </c>
      <c r="C239" s="27" t="s">
        <v>379</v>
      </c>
      <c r="D239" s="255" t="s">
        <v>380</v>
      </c>
      <c r="E239" s="19" t="s">
        <v>381</v>
      </c>
      <c r="F239" s="19" t="s">
        <v>702</v>
      </c>
      <c r="G239" s="149" t="s">
        <v>382</v>
      </c>
      <c r="H239" s="164"/>
      <c r="I239" s="164"/>
      <c r="J239" s="55"/>
      <c r="K239" s="55"/>
      <c r="L239" s="55"/>
      <c r="M239" s="76">
        <v>0</v>
      </c>
      <c r="N239" s="22">
        <v>0</v>
      </c>
      <c r="O239" s="22">
        <v>0</v>
      </c>
      <c r="P239" s="22">
        <f>SUM(M239:N239)</f>
        <v>0</v>
      </c>
      <c r="Q239" s="113">
        <v>0</v>
      </c>
      <c r="R239" s="22">
        <f>SUM(O239:P239)</f>
        <v>0</v>
      </c>
      <c r="S239" s="113">
        <v>0</v>
      </c>
      <c r="T239" s="23"/>
      <c r="U239" s="20"/>
    </row>
    <row r="240" spans="1:21" ht="39" customHeight="1">
      <c r="A240" s="17" t="s">
        <v>32</v>
      </c>
      <c r="B240" s="236" t="s">
        <v>383</v>
      </c>
      <c r="C240" s="64" t="s">
        <v>384</v>
      </c>
      <c r="D240" s="256"/>
      <c r="E240" s="19" t="s">
        <v>385</v>
      </c>
      <c r="F240" s="19" t="s">
        <v>702</v>
      </c>
      <c r="G240" s="149" t="s">
        <v>386</v>
      </c>
      <c r="H240" s="164"/>
      <c r="I240" s="164"/>
      <c r="J240" s="55"/>
      <c r="K240" s="55"/>
      <c r="L240" s="55"/>
      <c r="M240" s="76">
        <v>0</v>
      </c>
      <c r="N240" s="114">
        <v>450000</v>
      </c>
      <c r="O240" s="114">
        <v>450000</v>
      </c>
      <c r="P240" s="100">
        <f>SUM(N240:O240)</f>
        <v>900000</v>
      </c>
      <c r="Q240" s="113">
        <v>0</v>
      </c>
      <c r="R240" s="100">
        <f>SUM(P240:Q240)</f>
        <v>900000</v>
      </c>
      <c r="S240" s="113">
        <v>0</v>
      </c>
      <c r="T240" s="23"/>
      <c r="U240" s="20"/>
    </row>
    <row r="241" spans="1:21" ht="39" customHeight="1">
      <c r="A241" s="84" t="s">
        <v>32</v>
      </c>
      <c r="B241" s="161" t="s">
        <v>585</v>
      </c>
      <c r="C241" s="18" t="s">
        <v>586</v>
      </c>
      <c r="D241" s="105" t="s">
        <v>570</v>
      </c>
      <c r="E241" s="145" t="s">
        <v>570</v>
      </c>
      <c r="F241" s="19" t="s">
        <v>702</v>
      </c>
      <c r="G241" s="149"/>
      <c r="H241" s="167"/>
      <c r="I241" s="167"/>
      <c r="J241" s="71"/>
      <c r="K241" s="71"/>
      <c r="L241" s="71"/>
      <c r="M241" s="72">
        <v>2632000</v>
      </c>
      <c r="N241" s="115">
        <v>0</v>
      </c>
      <c r="O241" s="115">
        <v>0</v>
      </c>
      <c r="P241" s="76">
        <f>SUM(M241:O241)</f>
        <v>2632000</v>
      </c>
      <c r="Q241" s="116">
        <v>0</v>
      </c>
      <c r="R241" s="76">
        <v>2472000</v>
      </c>
      <c r="S241" s="72">
        <v>160000</v>
      </c>
      <c r="T241" s="36"/>
      <c r="U241" s="68" t="s">
        <v>587</v>
      </c>
    </row>
    <row r="242" spans="1:21" ht="11.25" customHeight="1">
      <c r="A242" s="292"/>
      <c r="B242" s="292" t="s">
        <v>80</v>
      </c>
      <c r="C242" s="341" t="s">
        <v>388</v>
      </c>
      <c r="D242" s="341"/>
      <c r="E242" s="292"/>
      <c r="F242" s="292"/>
      <c r="G242" s="341" t="s">
        <v>114</v>
      </c>
      <c r="H242" s="292"/>
      <c r="I242" s="292"/>
      <c r="J242" s="292"/>
      <c r="K242" s="292"/>
      <c r="L242" s="292"/>
      <c r="M242" s="295">
        <f>SUM(M245:M246)</f>
        <v>75000</v>
      </c>
      <c r="N242" s="295">
        <f aca="true" t="shared" si="37" ref="N242:S242">SUM(N245:N246)</f>
        <v>2325000</v>
      </c>
      <c r="O242" s="295">
        <f t="shared" si="37"/>
        <v>2325000</v>
      </c>
      <c r="P242" s="295">
        <f t="shared" si="37"/>
        <v>4725000</v>
      </c>
      <c r="Q242" s="295">
        <f t="shared" si="37"/>
        <v>0</v>
      </c>
      <c r="R242" s="295">
        <f t="shared" si="37"/>
        <v>0</v>
      </c>
      <c r="S242" s="295">
        <f t="shared" si="37"/>
        <v>4725000</v>
      </c>
      <c r="T242" s="292"/>
      <c r="U242" s="292"/>
    </row>
    <row r="243" spans="1:21" ht="15" customHeight="1">
      <c r="A243" s="293"/>
      <c r="B243" s="293"/>
      <c r="C243" s="263"/>
      <c r="D243" s="263"/>
      <c r="E243" s="293"/>
      <c r="F243" s="293"/>
      <c r="G243" s="263"/>
      <c r="H243" s="293"/>
      <c r="I243" s="293"/>
      <c r="J243" s="293"/>
      <c r="K243" s="293"/>
      <c r="L243" s="293"/>
      <c r="M243" s="296"/>
      <c r="N243" s="296"/>
      <c r="O243" s="296"/>
      <c r="P243" s="296"/>
      <c r="Q243" s="296"/>
      <c r="R243" s="296"/>
      <c r="S243" s="296"/>
      <c r="T243" s="293"/>
      <c r="U243" s="293"/>
    </row>
    <row r="244" spans="1:21" ht="12" customHeight="1">
      <c r="A244" s="294"/>
      <c r="B244" s="294"/>
      <c r="C244" s="264"/>
      <c r="D244" s="264"/>
      <c r="E244" s="294"/>
      <c r="F244" s="294"/>
      <c r="G244" s="264"/>
      <c r="H244" s="294"/>
      <c r="I244" s="294"/>
      <c r="J244" s="294"/>
      <c r="K244" s="294"/>
      <c r="L244" s="294"/>
      <c r="M244" s="297"/>
      <c r="N244" s="297"/>
      <c r="O244" s="297"/>
      <c r="P244" s="297"/>
      <c r="Q244" s="297"/>
      <c r="R244" s="297"/>
      <c r="S244" s="297"/>
      <c r="T244" s="294"/>
      <c r="U244" s="294"/>
    </row>
    <row r="245" spans="1:21" ht="40.5" customHeight="1">
      <c r="A245" s="17" t="s">
        <v>32</v>
      </c>
      <c r="B245" s="196" t="s">
        <v>389</v>
      </c>
      <c r="C245" s="29" t="s">
        <v>390</v>
      </c>
      <c r="D245" s="255" t="s">
        <v>391</v>
      </c>
      <c r="E245" s="19" t="s">
        <v>135</v>
      </c>
      <c r="F245" s="19" t="s">
        <v>702</v>
      </c>
      <c r="G245" s="149" t="s">
        <v>392</v>
      </c>
      <c r="H245" s="164"/>
      <c r="I245" s="164"/>
      <c r="J245" s="55"/>
      <c r="K245" s="55"/>
      <c r="L245" s="55"/>
      <c r="M245" s="5">
        <v>0</v>
      </c>
      <c r="N245" s="22">
        <v>2250000</v>
      </c>
      <c r="O245" s="22">
        <v>2250000</v>
      </c>
      <c r="P245" s="22">
        <f>SUM(M245:O245)</f>
        <v>4500000</v>
      </c>
      <c r="Q245" s="22">
        <v>0</v>
      </c>
      <c r="R245" s="22">
        <v>0</v>
      </c>
      <c r="S245" s="22">
        <f>SUM(P245:R245)</f>
        <v>4500000</v>
      </c>
      <c r="T245" s="164"/>
      <c r="U245" s="55"/>
    </row>
    <row r="246" spans="1:21" ht="40.5" customHeight="1">
      <c r="A246" s="17" t="s">
        <v>32</v>
      </c>
      <c r="B246" s="239" t="s">
        <v>393</v>
      </c>
      <c r="C246" s="117" t="s">
        <v>394</v>
      </c>
      <c r="D246" s="257"/>
      <c r="E246" s="19" t="s">
        <v>387</v>
      </c>
      <c r="F246" s="19" t="s">
        <v>702</v>
      </c>
      <c r="G246" s="139" t="s">
        <v>395</v>
      </c>
      <c r="H246" s="164"/>
      <c r="I246" s="164"/>
      <c r="J246" s="55"/>
      <c r="K246" s="55"/>
      <c r="L246" s="55"/>
      <c r="M246" s="118">
        <v>75000</v>
      </c>
      <c r="N246" s="118">
        <v>75000</v>
      </c>
      <c r="O246" s="118">
        <v>75000</v>
      </c>
      <c r="P246" s="100">
        <f>SUM(M246:O246)</f>
        <v>225000</v>
      </c>
      <c r="Q246" s="100">
        <v>0</v>
      </c>
      <c r="R246" s="100">
        <v>0</v>
      </c>
      <c r="S246" s="100">
        <v>225000</v>
      </c>
      <c r="T246" s="158"/>
      <c r="U246" s="20"/>
    </row>
    <row r="247" spans="1:21" s="80" customFormat="1" ht="15" customHeight="1">
      <c r="A247" s="422"/>
      <c r="B247" s="422" t="s">
        <v>56</v>
      </c>
      <c r="C247" s="422" t="s">
        <v>396</v>
      </c>
      <c r="D247" s="422"/>
      <c r="E247" s="422"/>
      <c r="F247" s="422"/>
      <c r="G247" s="425"/>
      <c r="H247" s="422"/>
      <c r="I247" s="422"/>
      <c r="J247" s="422"/>
      <c r="K247" s="422"/>
      <c r="L247" s="422"/>
      <c r="M247" s="597">
        <f>SUM(M250+M265+M295+M307)</f>
        <v>4877083.666666667</v>
      </c>
      <c r="N247" s="597">
        <f aca="true" t="shared" si="38" ref="N247:S247">SUM(N250+N265+N295+N307)</f>
        <v>3719583.666666667</v>
      </c>
      <c r="O247" s="597">
        <f t="shared" si="38"/>
        <v>1920833.6666666667</v>
      </c>
      <c r="P247" s="597">
        <f t="shared" si="38"/>
        <v>10517501</v>
      </c>
      <c r="Q247" s="597">
        <f t="shared" si="38"/>
        <v>4804458.833333333</v>
      </c>
      <c r="R247" s="597">
        <f t="shared" si="38"/>
        <v>2243833.8333333335</v>
      </c>
      <c r="S247" s="597">
        <f t="shared" si="38"/>
        <v>2361916.666666667</v>
      </c>
      <c r="T247" s="422"/>
      <c r="U247" s="681"/>
    </row>
    <row r="248" spans="1:21" s="80" customFormat="1" ht="13.5" customHeight="1">
      <c r="A248" s="423"/>
      <c r="B248" s="423"/>
      <c r="C248" s="423"/>
      <c r="D248" s="423"/>
      <c r="E248" s="423"/>
      <c r="F248" s="423"/>
      <c r="G248" s="426"/>
      <c r="H248" s="423"/>
      <c r="I248" s="423"/>
      <c r="J248" s="423"/>
      <c r="K248" s="423"/>
      <c r="L248" s="423"/>
      <c r="M248" s="598"/>
      <c r="N248" s="598"/>
      <c r="O248" s="598"/>
      <c r="P248" s="598"/>
      <c r="Q248" s="598"/>
      <c r="R248" s="598"/>
      <c r="S248" s="598"/>
      <c r="T248" s="423"/>
      <c r="U248" s="682"/>
    </row>
    <row r="249" spans="1:21" s="80" customFormat="1" ht="14.25" customHeight="1">
      <c r="A249" s="424"/>
      <c r="B249" s="424"/>
      <c r="C249" s="424"/>
      <c r="D249" s="424"/>
      <c r="E249" s="424"/>
      <c r="F249" s="424"/>
      <c r="G249" s="427"/>
      <c r="H249" s="424"/>
      <c r="I249" s="424"/>
      <c r="J249" s="424"/>
      <c r="K249" s="424"/>
      <c r="L249" s="424"/>
      <c r="M249" s="599"/>
      <c r="N249" s="599"/>
      <c r="O249" s="599"/>
      <c r="P249" s="599"/>
      <c r="Q249" s="599"/>
      <c r="R249" s="599"/>
      <c r="S249" s="599"/>
      <c r="T249" s="424"/>
      <c r="U249" s="683"/>
    </row>
    <row r="250" spans="1:21" s="51" customFormat="1" ht="22.5" customHeight="1">
      <c r="A250" s="388"/>
      <c r="B250" s="388" t="s">
        <v>81</v>
      </c>
      <c r="C250" s="402" t="s">
        <v>397</v>
      </c>
      <c r="D250" s="388"/>
      <c r="E250" s="388"/>
      <c r="F250" s="388"/>
      <c r="G250" s="402" t="s">
        <v>398</v>
      </c>
      <c r="H250" s="677" t="s">
        <v>665</v>
      </c>
      <c r="I250" s="677" t="s">
        <v>666</v>
      </c>
      <c r="J250" s="402"/>
      <c r="K250" s="402"/>
      <c r="L250" s="402"/>
      <c r="M250" s="600">
        <f>SUM(M253+M259+M262)</f>
        <v>318750</v>
      </c>
      <c r="N250" s="600">
        <f aca="true" t="shared" si="39" ref="N250:S250">SUM(N253+N259+N262)</f>
        <v>318750</v>
      </c>
      <c r="O250" s="600">
        <f t="shared" si="39"/>
        <v>225000</v>
      </c>
      <c r="P250" s="600">
        <f t="shared" si="39"/>
        <v>862500</v>
      </c>
      <c r="Q250" s="600">
        <f t="shared" si="39"/>
        <v>232875</v>
      </c>
      <c r="R250" s="600">
        <f t="shared" si="39"/>
        <v>189750</v>
      </c>
      <c r="S250" s="600">
        <f t="shared" si="39"/>
        <v>51750</v>
      </c>
      <c r="T250" s="388"/>
      <c r="U250" s="684"/>
    </row>
    <row r="251" spans="1:21" s="51" customFormat="1" ht="18" customHeight="1">
      <c r="A251" s="389"/>
      <c r="B251" s="389"/>
      <c r="C251" s="394"/>
      <c r="D251" s="389"/>
      <c r="E251" s="389"/>
      <c r="F251" s="389"/>
      <c r="G251" s="394"/>
      <c r="H251" s="397"/>
      <c r="I251" s="397"/>
      <c r="J251" s="394"/>
      <c r="K251" s="394"/>
      <c r="L251" s="394"/>
      <c r="M251" s="601"/>
      <c r="N251" s="601"/>
      <c r="O251" s="601"/>
      <c r="P251" s="601"/>
      <c r="Q251" s="601"/>
      <c r="R251" s="601"/>
      <c r="S251" s="601"/>
      <c r="T251" s="389"/>
      <c r="U251" s="685"/>
    </row>
    <row r="252" spans="1:21" s="51" customFormat="1" ht="22.5" customHeight="1">
      <c r="A252" s="390"/>
      <c r="B252" s="390"/>
      <c r="C252" s="395"/>
      <c r="D252" s="390"/>
      <c r="E252" s="390"/>
      <c r="F252" s="390"/>
      <c r="G252" s="395"/>
      <c r="H252" s="398"/>
      <c r="I252" s="398"/>
      <c r="J252" s="395"/>
      <c r="K252" s="395"/>
      <c r="L252" s="395"/>
      <c r="M252" s="602"/>
      <c r="N252" s="602"/>
      <c r="O252" s="602"/>
      <c r="P252" s="602"/>
      <c r="Q252" s="602"/>
      <c r="R252" s="602"/>
      <c r="S252" s="602"/>
      <c r="T252" s="390"/>
      <c r="U252" s="686"/>
    </row>
    <row r="253" spans="1:21" ht="19.5" customHeight="1">
      <c r="A253" s="416"/>
      <c r="B253" s="403" t="s">
        <v>82</v>
      </c>
      <c r="C253" s="416" t="s">
        <v>399</v>
      </c>
      <c r="D253" s="416"/>
      <c r="E253" s="419"/>
      <c r="F253" s="419"/>
      <c r="G253" s="416" t="s">
        <v>114</v>
      </c>
      <c r="H253" s="419"/>
      <c r="I253" s="419"/>
      <c r="J253" s="678"/>
      <c r="K253" s="678"/>
      <c r="L253" s="678"/>
      <c r="M253" s="588">
        <f>SUM(M256:M258)</f>
        <v>318750</v>
      </c>
      <c r="N253" s="588">
        <f aca="true" t="shared" si="40" ref="N253:S253">SUM(N256:N258)</f>
        <v>318750</v>
      </c>
      <c r="O253" s="588">
        <f t="shared" si="40"/>
        <v>225000</v>
      </c>
      <c r="P253" s="588">
        <f t="shared" si="40"/>
        <v>862500</v>
      </c>
      <c r="Q253" s="588">
        <f t="shared" si="40"/>
        <v>232875</v>
      </c>
      <c r="R253" s="588">
        <f t="shared" si="40"/>
        <v>189750</v>
      </c>
      <c r="S253" s="588">
        <f t="shared" si="40"/>
        <v>51750</v>
      </c>
      <c r="T253" s="419"/>
      <c r="U253" s="678"/>
    </row>
    <row r="254" spans="1:21" ht="11.25" customHeight="1">
      <c r="A254" s="417"/>
      <c r="B254" s="404"/>
      <c r="C254" s="417"/>
      <c r="D254" s="417"/>
      <c r="E254" s="420"/>
      <c r="F254" s="420"/>
      <c r="G254" s="417"/>
      <c r="H254" s="420"/>
      <c r="I254" s="420"/>
      <c r="J254" s="679"/>
      <c r="K254" s="679"/>
      <c r="L254" s="679"/>
      <c r="M254" s="589"/>
      <c r="N254" s="589"/>
      <c r="O254" s="589"/>
      <c r="P254" s="589"/>
      <c r="Q254" s="589"/>
      <c r="R254" s="589"/>
      <c r="S254" s="589"/>
      <c r="T254" s="420"/>
      <c r="U254" s="679"/>
    </row>
    <row r="255" spans="1:21" ht="15.75" customHeight="1">
      <c r="A255" s="418"/>
      <c r="B255" s="405"/>
      <c r="C255" s="418"/>
      <c r="D255" s="418"/>
      <c r="E255" s="421"/>
      <c r="F255" s="421"/>
      <c r="G255" s="418"/>
      <c r="H255" s="421"/>
      <c r="I255" s="421"/>
      <c r="J255" s="680"/>
      <c r="K255" s="680"/>
      <c r="L255" s="680"/>
      <c r="M255" s="590"/>
      <c r="N255" s="590"/>
      <c r="O255" s="590"/>
      <c r="P255" s="590"/>
      <c r="Q255" s="590"/>
      <c r="R255" s="590"/>
      <c r="S255" s="590"/>
      <c r="T255" s="421"/>
      <c r="U255" s="680"/>
    </row>
    <row r="256" spans="1:21" ht="29.25" customHeight="1">
      <c r="A256" s="17" t="s">
        <v>32</v>
      </c>
      <c r="B256" s="240" t="s">
        <v>401</v>
      </c>
      <c r="C256" s="119" t="s">
        <v>402</v>
      </c>
      <c r="D256" s="261" t="s">
        <v>400</v>
      </c>
      <c r="E256" s="19" t="s">
        <v>106</v>
      </c>
      <c r="F256" s="19" t="s">
        <v>407</v>
      </c>
      <c r="G256" s="400" t="s">
        <v>408</v>
      </c>
      <c r="H256" s="164"/>
      <c r="I256" s="164"/>
      <c r="J256" s="55"/>
      <c r="K256" s="55"/>
      <c r="L256" s="55"/>
      <c r="M256" s="46">
        <v>50000</v>
      </c>
      <c r="N256" s="46">
        <v>50000</v>
      </c>
      <c r="O256" s="46">
        <v>50000</v>
      </c>
      <c r="P256" s="26">
        <f>SUM(M256:O256)</f>
        <v>150000</v>
      </c>
      <c r="Q256" s="23">
        <f>P256*0.27</f>
        <v>40500</v>
      </c>
      <c r="R256" s="23">
        <f>P256*0.22</f>
        <v>33000</v>
      </c>
      <c r="S256" s="23">
        <f>P256*0.06</f>
        <v>9000</v>
      </c>
      <c r="T256" s="158"/>
      <c r="U256" s="20"/>
    </row>
    <row r="257" spans="1:21" ht="44.25" customHeight="1">
      <c r="A257" s="17" t="s">
        <v>32</v>
      </c>
      <c r="B257" s="240" t="s">
        <v>403</v>
      </c>
      <c r="C257" s="119" t="s">
        <v>404</v>
      </c>
      <c r="D257" s="366"/>
      <c r="E257" s="19" t="s">
        <v>106</v>
      </c>
      <c r="F257" s="19" t="s">
        <v>407</v>
      </c>
      <c r="G257" s="400"/>
      <c r="H257" s="164"/>
      <c r="I257" s="164"/>
      <c r="J257" s="55"/>
      <c r="K257" s="55"/>
      <c r="L257" s="55"/>
      <c r="M257" s="46">
        <v>175000</v>
      </c>
      <c r="N257" s="46">
        <v>175000</v>
      </c>
      <c r="O257" s="46">
        <v>175000</v>
      </c>
      <c r="P257" s="26">
        <f>SUM(M257:O257)</f>
        <v>525000</v>
      </c>
      <c r="Q257" s="23">
        <f>P257*0.27</f>
        <v>141750</v>
      </c>
      <c r="R257" s="23">
        <f>P257*0.22</f>
        <v>115500</v>
      </c>
      <c r="S257" s="23">
        <f>P257*0.06</f>
        <v>31500</v>
      </c>
      <c r="T257" s="158"/>
      <c r="U257" s="20"/>
    </row>
    <row r="258" spans="1:21" ht="36" customHeight="1">
      <c r="A258" s="17" t="s">
        <v>32</v>
      </c>
      <c r="B258" s="240" t="s">
        <v>405</v>
      </c>
      <c r="C258" s="119" t="s">
        <v>406</v>
      </c>
      <c r="D258" s="262"/>
      <c r="E258" s="19" t="s">
        <v>106</v>
      </c>
      <c r="F258" s="19" t="s">
        <v>407</v>
      </c>
      <c r="G258" s="149" t="s">
        <v>409</v>
      </c>
      <c r="H258" s="164"/>
      <c r="I258" s="164"/>
      <c r="J258" s="55"/>
      <c r="K258" s="55"/>
      <c r="L258" s="55"/>
      <c r="M258" s="46">
        <v>93750</v>
      </c>
      <c r="N258" s="46">
        <v>93750</v>
      </c>
      <c r="O258" s="46">
        <v>0</v>
      </c>
      <c r="P258" s="26">
        <f>SUM(M258:O258)</f>
        <v>187500</v>
      </c>
      <c r="Q258" s="23">
        <f>P258*0.27</f>
        <v>50625</v>
      </c>
      <c r="R258" s="23">
        <f>P258*0.22</f>
        <v>41250</v>
      </c>
      <c r="S258" s="23">
        <f>P258*0.06</f>
        <v>11250</v>
      </c>
      <c r="T258" s="158"/>
      <c r="U258" s="20"/>
    </row>
    <row r="259" spans="1:21" ht="25.5" customHeight="1">
      <c r="A259" s="403" t="s">
        <v>611</v>
      </c>
      <c r="B259" s="403" t="s">
        <v>83</v>
      </c>
      <c r="C259" s="391" t="s">
        <v>410</v>
      </c>
      <c r="D259" s="385" t="s">
        <v>412</v>
      </c>
      <c r="E259" s="385" t="s">
        <v>106</v>
      </c>
      <c r="F259" s="385" t="s">
        <v>407</v>
      </c>
      <c r="G259" s="150" t="s">
        <v>633</v>
      </c>
      <c r="H259" s="403"/>
      <c r="I259" s="403"/>
      <c r="J259" s="403"/>
      <c r="K259" s="403"/>
      <c r="L259" s="403"/>
      <c r="M259" s="403">
        <v>0</v>
      </c>
      <c r="N259" s="403">
        <v>0</v>
      </c>
      <c r="O259" s="403">
        <v>0</v>
      </c>
      <c r="P259" s="403">
        <v>0</v>
      </c>
      <c r="Q259" s="403">
        <v>0</v>
      </c>
      <c r="R259" s="403">
        <v>0</v>
      </c>
      <c r="S259" s="403">
        <v>0</v>
      </c>
      <c r="T259" s="403"/>
      <c r="U259" s="403"/>
    </row>
    <row r="260" spans="1:21" ht="15.75" customHeight="1">
      <c r="A260" s="404"/>
      <c r="B260" s="404"/>
      <c r="C260" s="392"/>
      <c r="D260" s="386"/>
      <c r="E260" s="386"/>
      <c r="F260" s="386"/>
      <c r="G260" s="193" t="s">
        <v>414</v>
      </c>
      <c r="H260" s="404"/>
      <c r="I260" s="404"/>
      <c r="J260" s="404"/>
      <c r="K260" s="404"/>
      <c r="L260" s="404"/>
      <c r="M260" s="404"/>
      <c r="N260" s="404"/>
      <c r="O260" s="404"/>
      <c r="P260" s="404"/>
      <c r="Q260" s="404"/>
      <c r="R260" s="404"/>
      <c r="S260" s="404"/>
      <c r="T260" s="404"/>
      <c r="U260" s="404"/>
    </row>
    <row r="261" spans="1:21" ht="21.75" customHeight="1">
      <c r="A261" s="405"/>
      <c r="B261" s="405"/>
      <c r="C261" s="393"/>
      <c r="D261" s="387"/>
      <c r="E261" s="387"/>
      <c r="F261" s="387"/>
      <c r="G261" s="194" t="s">
        <v>415</v>
      </c>
      <c r="H261" s="405"/>
      <c r="I261" s="405"/>
      <c r="J261" s="405"/>
      <c r="K261" s="405"/>
      <c r="L261" s="405"/>
      <c r="M261" s="405"/>
      <c r="N261" s="405"/>
      <c r="O261" s="405"/>
      <c r="P261" s="405"/>
      <c r="Q261" s="405"/>
      <c r="R261" s="405"/>
      <c r="S261" s="405"/>
      <c r="T261" s="405"/>
      <c r="U261" s="405"/>
    </row>
    <row r="262" spans="1:21" ht="22.5" customHeight="1">
      <c r="A262" s="403" t="s">
        <v>611</v>
      </c>
      <c r="B262" s="403" t="s">
        <v>84</v>
      </c>
      <c r="C262" s="391" t="s">
        <v>411</v>
      </c>
      <c r="D262" s="385" t="s">
        <v>413</v>
      </c>
      <c r="E262" s="385" t="s">
        <v>106</v>
      </c>
      <c r="F262" s="385" t="s">
        <v>407</v>
      </c>
      <c r="G262" s="193" t="s">
        <v>636</v>
      </c>
      <c r="H262" s="403"/>
      <c r="I262" s="403"/>
      <c r="J262" s="403"/>
      <c r="K262" s="403"/>
      <c r="L262" s="403"/>
      <c r="M262" s="403">
        <v>0</v>
      </c>
      <c r="N262" s="403">
        <v>0</v>
      </c>
      <c r="O262" s="403">
        <v>0</v>
      </c>
      <c r="P262" s="403">
        <v>0</v>
      </c>
      <c r="Q262" s="403">
        <v>0</v>
      </c>
      <c r="R262" s="403">
        <v>0</v>
      </c>
      <c r="S262" s="403">
        <v>0</v>
      </c>
      <c r="T262" s="403"/>
      <c r="U262" s="403"/>
    </row>
    <row r="263" spans="1:21" ht="15.75" customHeight="1">
      <c r="A263" s="404"/>
      <c r="B263" s="404"/>
      <c r="C263" s="392"/>
      <c r="D263" s="386"/>
      <c r="E263" s="386"/>
      <c r="F263" s="386"/>
      <c r="G263" s="193" t="s">
        <v>416</v>
      </c>
      <c r="H263" s="404"/>
      <c r="I263" s="404"/>
      <c r="J263" s="404"/>
      <c r="K263" s="404"/>
      <c r="L263" s="404"/>
      <c r="M263" s="404"/>
      <c r="N263" s="404"/>
      <c r="O263" s="404"/>
      <c r="P263" s="404"/>
      <c r="Q263" s="404"/>
      <c r="R263" s="404"/>
      <c r="S263" s="404"/>
      <c r="T263" s="404"/>
      <c r="U263" s="404"/>
    </row>
    <row r="264" spans="1:21" ht="16.5" customHeight="1">
      <c r="A264" s="405"/>
      <c r="B264" s="405"/>
      <c r="C264" s="393"/>
      <c r="D264" s="387"/>
      <c r="E264" s="387"/>
      <c r="F264" s="387"/>
      <c r="G264" s="194" t="s">
        <v>417</v>
      </c>
      <c r="H264" s="405"/>
      <c r="I264" s="405"/>
      <c r="J264" s="405"/>
      <c r="K264" s="405"/>
      <c r="L264" s="405"/>
      <c r="M264" s="405"/>
      <c r="N264" s="405"/>
      <c r="O264" s="405"/>
      <c r="P264" s="405"/>
      <c r="Q264" s="405"/>
      <c r="R264" s="405"/>
      <c r="S264" s="405"/>
      <c r="T264" s="405"/>
      <c r="U264" s="405"/>
    </row>
    <row r="265" spans="1:21" s="51" customFormat="1" ht="40.5" customHeight="1">
      <c r="A265" s="388"/>
      <c r="B265" s="388" t="s">
        <v>85</v>
      </c>
      <c r="C265" s="410" t="s">
        <v>418</v>
      </c>
      <c r="D265" s="410"/>
      <c r="E265" s="413"/>
      <c r="F265" s="413"/>
      <c r="G265" s="151" t="s">
        <v>419</v>
      </c>
      <c r="H265" s="203" t="s">
        <v>667</v>
      </c>
      <c r="I265" s="204" t="s">
        <v>670</v>
      </c>
      <c r="J265" s="688"/>
      <c r="K265" s="688"/>
      <c r="L265" s="688"/>
      <c r="M265" s="687">
        <f>SUM(M268+M273+M281+M286)</f>
        <v>2045833.6666666667</v>
      </c>
      <c r="N265" s="687">
        <f aca="true" t="shared" si="41" ref="N265:S265">SUM(N268+N273+N281+N286)</f>
        <v>1658333.6666666667</v>
      </c>
      <c r="O265" s="687">
        <f t="shared" si="41"/>
        <v>1195833.6666666667</v>
      </c>
      <c r="P265" s="687">
        <f t="shared" si="41"/>
        <v>4900001</v>
      </c>
      <c r="Q265" s="687">
        <f t="shared" si="41"/>
        <v>2670833.833333333</v>
      </c>
      <c r="R265" s="687">
        <f t="shared" si="41"/>
        <v>1244583.8333333335</v>
      </c>
      <c r="S265" s="687">
        <f t="shared" si="41"/>
        <v>579166.6666666667</v>
      </c>
      <c r="T265" s="694"/>
      <c r="U265" s="697"/>
    </row>
    <row r="266" spans="1:21" s="51" customFormat="1" ht="70.5" customHeight="1">
      <c r="A266" s="389"/>
      <c r="B266" s="389"/>
      <c r="C266" s="411"/>
      <c r="D266" s="411"/>
      <c r="E266" s="414"/>
      <c r="F266" s="414"/>
      <c r="G266" s="152" t="s">
        <v>420</v>
      </c>
      <c r="H266" s="203" t="s">
        <v>668</v>
      </c>
      <c r="I266" s="203" t="s">
        <v>677</v>
      </c>
      <c r="J266" s="689"/>
      <c r="K266" s="689"/>
      <c r="L266" s="689"/>
      <c r="M266" s="397"/>
      <c r="N266" s="397"/>
      <c r="O266" s="397"/>
      <c r="P266" s="397"/>
      <c r="Q266" s="397"/>
      <c r="R266" s="397"/>
      <c r="S266" s="397"/>
      <c r="T266" s="695"/>
      <c r="U266" s="689"/>
    </row>
    <row r="267" spans="1:21" s="51" customFormat="1" ht="42.75" customHeight="1">
      <c r="A267" s="390"/>
      <c r="B267" s="390"/>
      <c r="C267" s="412"/>
      <c r="D267" s="412"/>
      <c r="E267" s="415"/>
      <c r="F267" s="415"/>
      <c r="G267" s="153" t="s">
        <v>421</v>
      </c>
      <c r="H267" s="203" t="s">
        <v>669</v>
      </c>
      <c r="I267" s="204" t="s">
        <v>670</v>
      </c>
      <c r="J267" s="690"/>
      <c r="K267" s="690"/>
      <c r="L267" s="690"/>
      <c r="M267" s="398"/>
      <c r="N267" s="398"/>
      <c r="O267" s="398"/>
      <c r="P267" s="398"/>
      <c r="Q267" s="398"/>
      <c r="R267" s="398"/>
      <c r="S267" s="398"/>
      <c r="T267" s="696"/>
      <c r="U267" s="690"/>
    </row>
    <row r="268" spans="1:21" ht="15" customHeight="1">
      <c r="A268" s="419"/>
      <c r="B268" s="419" t="s">
        <v>86</v>
      </c>
      <c r="C268" s="416" t="s">
        <v>422</v>
      </c>
      <c r="D268" s="385" t="s">
        <v>329</v>
      </c>
      <c r="E268" s="385" t="s">
        <v>329</v>
      </c>
      <c r="F268" s="385" t="s">
        <v>329</v>
      </c>
      <c r="G268" s="416" t="s">
        <v>114</v>
      </c>
      <c r="H268" s="419"/>
      <c r="I268" s="419"/>
      <c r="J268" s="678"/>
      <c r="K268" s="678"/>
      <c r="L268" s="678"/>
      <c r="M268" s="691">
        <f>SUM(M271:M272)</f>
        <v>416667</v>
      </c>
      <c r="N268" s="691">
        <f aca="true" t="shared" si="42" ref="N268:S268">SUM(N271:N272)</f>
        <v>166667</v>
      </c>
      <c r="O268" s="691">
        <f t="shared" si="42"/>
        <v>166667</v>
      </c>
      <c r="P268" s="691">
        <f t="shared" si="42"/>
        <v>750001</v>
      </c>
      <c r="Q268" s="691">
        <f t="shared" si="42"/>
        <v>375000.5</v>
      </c>
      <c r="R268" s="691">
        <f t="shared" si="42"/>
        <v>375000.5</v>
      </c>
      <c r="S268" s="691">
        <f t="shared" si="42"/>
        <v>0</v>
      </c>
      <c r="T268" s="419"/>
      <c r="U268" s="678"/>
    </row>
    <row r="269" spans="1:21" ht="14.25" customHeight="1">
      <c r="A269" s="420"/>
      <c r="B269" s="420"/>
      <c r="C269" s="417"/>
      <c r="D269" s="386"/>
      <c r="E269" s="386"/>
      <c r="F269" s="386"/>
      <c r="G269" s="417"/>
      <c r="H269" s="420"/>
      <c r="I269" s="420"/>
      <c r="J269" s="679"/>
      <c r="K269" s="679"/>
      <c r="L269" s="679"/>
      <c r="M269" s="692"/>
      <c r="N269" s="692"/>
      <c r="O269" s="692"/>
      <c r="P269" s="692"/>
      <c r="Q269" s="692"/>
      <c r="R269" s="692"/>
      <c r="S269" s="692"/>
      <c r="T269" s="420"/>
      <c r="U269" s="679"/>
    </row>
    <row r="270" spans="1:21" ht="12" customHeight="1">
      <c r="A270" s="421"/>
      <c r="B270" s="421"/>
      <c r="C270" s="418"/>
      <c r="D270" s="387"/>
      <c r="E270" s="387"/>
      <c r="F270" s="387"/>
      <c r="G270" s="418"/>
      <c r="H270" s="421"/>
      <c r="I270" s="421"/>
      <c r="J270" s="680"/>
      <c r="K270" s="680"/>
      <c r="L270" s="680"/>
      <c r="M270" s="693"/>
      <c r="N270" s="693"/>
      <c r="O270" s="693"/>
      <c r="P270" s="693"/>
      <c r="Q270" s="693"/>
      <c r="R270" s="693"/>
      <c r="S270" s="693"/>
      <c r="T270" s="421"/>
      <c r="U270" s="680"/>
    </row>
    <row r="271" spans="1:21" ht="36" customHeight="1">
      <c r="A271" s="17" t="s">
        <v>32</v>
      </c>
      <c r="B271" s="233" t="s">
        <v>423</v>
      </c>
      <c r="C271" s="27" t="s">
        <v>424</v>
      </c>
      <c r="D271" s="261" t="s">
        <v>360</v>
      </c>
      <c r="E271" s="19" t="s">
        <v>106</v>
      </c>
      <c r="F271" s="255" t="s">
        <v>329</v>
      </c>
      <c r="G271" s="149" t="s">
        <v>427</v>
      </c>
      <c r="H271" s="164"/>
      <c r="I271" s="164"/>
      <c r="J271" s="55"/>
      <c r="K271" s="55"/>
      <c r="L271" s="55"/>
      <c r="M271" s="46">
        <v>250000</v>
      </c>
      <c r="N271" s="25">
        <v>0</v>
      </c>
      <c r="O271" s="25">
        <v>0</v>
      </c>
      <c r="P271" s="22">
        <f>SUM(M271:O271)</f>
        <v>250000</v>
      </c>
      <c r="Q271" s="23">
        <f>P271/2</f>
        <v>125000</v>
      </c>
      <c r="R271" s="22">
        <v>125000</v>
      </c>
      <c r="S271" s="22">
        <v>0</v>
      </c>
      <c r="T271" s="158"/>
      <c r="U271" s="20"/>
    </row>
    <row r="272" spans="1:21" ht="34.5" customHeight="1">
      <c r="A272" s="17" t="s">
        <v>32</v>
      </c>
      <c r="B272" s="161" t="s">
        <v>425</v>
      </c>
      <c r="C272" s="18" t="s">
        <v>426</v>
      </c>
      <c r="D272" s="262"/>
      <c r="E272" s="19" t="s">
        <v>106</v>
      </c>
      <c r="F272" s="257"/>
      <c r="G272" s="139" t="s">
        <v>428</v>
      </c>
      <c r="H272" s="164"/>
      <c r="I272" s="164"/>
      <c r="J272" s="55"/>
      <c r="K272" s="55"/>
      <c r="L272" s="55"/>
      <c r="M272" s="46">
        <v>166667</v>
      </c>
      <c r="N272" s="46">
        <v>166667</v>
      </c>
      <c r="O272" s="46">
        <v>166667</v>
      </c>
      <c r="P272" s="22">
        <f>SUM(M272:O272)</f>
        <v>500001</v>
      </c>
      <c r="Q272" s="23">
        <f>P272/2</f>
        <v>250000.5</v>
      </c>
      <c r="R272" s="22">
        <v>250000.5</v>
      </c>
      <c r="S272" s="22">
        <v>0</v>
      </c>
      <c r="T272" s="158"/>
      <c r="U272" s="20"/>
    </row>
    <row r="273" spans="1:21" ht="12.75" customHeight="1">
      <c r="A273" s="483"/>
      <c r="B273" s="483" t="s">
        <v>87</v>
      </c>
      <c r="C273" s="391" t="s">
        <v>429</v>
      </c>
      <c r="D273" s="406"/>
      <c r="E273" s="406" t="s">
        <v>106</v>
      </c>
      <c r="F273" s="406" t="s">
        <v>407</v>
      </c>
      <c r="G273" s="407" t="s">
        <v>430</v>
      </c>
      <c r="H273" s="699"/>
      <c r="I273" s="699"/>
      <c r="J273" s="407"/>
      <c r="K273" s="407"/>
      <c r="L273" s="407"/>
      <c r="M273" s="698">
        <f>SUM(M276:M280)</f>
        <v>870833.3333333334</v>
      </c>
      <c r="N273" s="698">
        <f aca="true" t="shared" si="43" ref="N273:S273">SUM(N276:N280)</f>
        <v>858333.3333333334</v>
      </c>
      <c r="O273" s="698">
        <f t="shared" si="43"/>
        <v>833333.3333333334</v>
      </c>
      <c r="P273" s="698">
        <f t="shared" si="43"/>
        <v>2562500</v>
      </c>
      <c r="Q273" s="698">
        <f t="shared" si="43"/>
        <v>1281250</v>
      </c>
      <c r="R273" s="698">
        <f t="shared" si="43"/>
        <v>869583.3333333334</v>
      </c>
      <c r="S273" s="698">
        <f t="shared" si="43"/>
        <v>89583.33333333334</v>
      </c>
      <c r="T273" s="699"/>
      <c r="U273" s="407"/>
    </row>
    <row r="274" spans="1:21" ht="12" customHeight="1">
      <c r="A274" s="484"/>
      <c r="B274" s="484"/>
      <c r="C274" s="392"/>
      <c r="D274" s="406"/>
      <c r="E274" s="406"/>
      <c r="F274" s="406"/>
      <c r="G274" s="408"/>
      <c r="H274" s="700"/>
      <c r="I274" s="700"/>
      <c r="J274" s="408"/>
      <c r="K274" s="408"/>
      <c r="L274" s="408"/>
      <c r="M274" s="386"/>
      <c r="N274" s="386"/>
      <c r="O274" s="386"/>
      <c r="P274" s="386"/>
      <c r="Q274" s="386"/>
      <c r="R274" s="386"/>
      <c r="S274" s="386"/>
      <c r="T274" s="700"/>
      <c r="U274" s="408"/>
    </row>
    <row r="275" spans="1:21" ht="12.75" customHeight="1">
      <c r="A275" s="485"/>
      <c r="B275" s="485"/>
      <c r="C275" s="393"/>
      <c r="D275" s="406"/>
      <c r="E275" s="406"/>
      <c r="F275" s="406"/>
      <c r="G275" s="409"/>
      <c r="H275" s="701"/>
      <c r="I275" s="701"/>
      <c r="J275" s="409"/>
      <c r="K275" s="409"/>
      <c r="L275" s="409"/>
      <c r="M275" s="387"/>
      <c r="N275" s="387"/>
      <c r="O275" s="387"/>
      <c r="P275" s="387"/>
      <c r="Q275" s="387"/>
      <c r="R275" s="387"/>
      <c r="S275" s="387"/>
      <c r="T275" s="701"/>
      <c r="U275" s="409"/>
    </row>
    <row r="276" spans="1:21" ht="38.25" customHeight="1">
      <c r="A276" s="17" t="s">
        <v>32</v>
      </c>
      <c r="B276" s="161" t="s">
        <v>431</v>
      </c>
      <c r="C276" s="18" t="s">
        <v>432</v>
      </c>
      <c r="D276" s="261" t="s">
        <v>441</v>
      </c>
      <c r="E276" s="19" t="s">
        <v>106</v>
      </c>
      <c r="F276" s="19" t="s">
        <v>407</v>
      </c>
      <c r="G276" s="138" t="s">
        <v>442</v>
      </c>
      <c r="H276" s="164"/>
      <c r="I276" s="164"/>
      <c r="J276" s="55"/>
      <c r="K276" s="55"/>
      <c r="L276" s="55"/>
      <c r="M276" s="46">
        <v>0</v>
      </c>
      <c r="N276" s="25">
        <v>0</v>
      </c>
      <c r="O276" s="25">
        <v>0</v>
      </c>
      <c r="P276" s="22">
        <f>SUM(M276:N276)</f>
        <v>0</v>
      </c>
      <c r="Q276" s="23">
        <f>P276/2</f>
        <v>0</v>
      </c>
      <c r="R276" s="22">
        <v>0</v>
      </c>
      <c r="S276" s="22">
        <v>1250</v>
      </c>
      <c r="T276" s="23"/>
      <c r="U276" s="32"/>
    </row>
    <row r="277" spans="1:21" ht="39" customHeight="1">
      <c r="A277" s="17" t="s">
        <v>32</v>
      </c>
      <c r="B277" s="161" t="s">
        <v>433</v>
      </c>
      <c r="C277" s="18" t="s">
        <v>434</v>
      </c>
      <c r="D277" s="366"/>
      <c r="E277" s="19" t="s">
        <v>106</v>
      </c>
      <c r="F277" s="19" t="s">
        <v>407</v>
      </c>
      <c r="G277" s="149" t="s">
        <v>443</v>
      </c>
      <c r="H277" s="164"/>
      <c r="I277" s="164"/>
      <c r="J277" s="55"/>
      <c r="K277" s="55"/>
      <c r="L277" s="55"/>
      <c r="M277" s="46">
        <v>833333.3333333334</v>
      </c>
      <c r="N277" s="46">
        <v>833333.3333333334</v>
      </c>
      <c r="O277" s="46">
        <v>833333.3333333334</v>
      </c>
      <c r="P277" s="22">
        <f>SUM(M277:O277)</f>
        <v>2500000</v>
      </c>
      <c r="Q277" s="23">
        <f>P277/2</f>
        <v>1250000</v>
      </c>
      <c r="R277" s="22">
        <v>833333.3333333334</v>
      </c>
      <c r="S277" s="22">
        <v>83333.33333333334</v>
      </c>
      <c r="T277" s="23"/>
      <c r="U277" s="32"/>
    </row>
    <row r="278" spans="1:21" ht="26.25" customHeight="1">
      <c r="A278" s="17" t="s">
        <v>32</v>
      </c>
      <c r="B278" s="161" t="s">
        <v>435</v>
      </c>
      <c r="C278" s="18" t="s">
        <v>436</v>
      </c>
      <c r="D278" s="366"/>
      <c r="E278" s="19" t="s">
        <v>106</v>
      </c>
      <c r="F278" s="19" t="s">
        <v>407</v>
      </c>
      <c r="G278" s="149" t="s">
        <v>114</v>
      </c>
      <c r="H278" s="164"/>
      <c r="I278" s="164"/>
      <c r="J278" s="55"/>
      <c r="K278" s="55"/>
      <c r="L278" s="55"/>
      <c r="M278" s="46">
        <v>0</v>
      </c>
      <c r="N278" s="25">
        <v>0</v>
      </c>
      <c r="O278" s="25">
        <v>0</v>
      </c>
      <c r="P278" s="22">
        <f>SUM(M278:O278)</f>
        <v>0</v>
      </c>
      <c r="Q278" s="23">
        <f>P278/2</f>
        <v>0</v>
      </c>
      <c r="R278" s="22">
        <v>0</v>
      </c>
      <c r="S278" s="22">
        <v>3750</v>
      </c>
      <c r="T278" s="23"/>
      <c r="U278" s="32"/>
    </row>
    <row r="279" spans="1:21" ht="30" customHeight="1">
      <c r="A279" s="17" t="s">
        <v>32</v>
      </c>
      <c r="B279" s="161" t="s">
        <v>437</v>
      </c>
      <c r="C279" s="18" t="s">
        <v>438</v>
      </c>
      <c r="D279" s="366"/>
      <c r="E279" s="19" t="s">
        <v>106</v>
      </c>
      <c r="F279" s="19" t="s">
        <v>407</v>
      </c>
      <c r="G279" s="139" t="s">
        <v>444</v>
      </c>
      <c r="H279" s="164"/>
      <c r="I279" s="164"/>
      <c r="J279" s="55"/>
      <c r="K279" s="55"/>
      <c r="L279" s="55"/>
      <c r="M279" s="46">
        <v>12500</v>
      </c>
      <c r="N279" s="25">
        <v>0</v>
      </c>
      <c r="O279" s="25">
        <v>0</v>
      </c>
      <c r="P279" s="22">
        <f>SUM(M279:O279)</f>
        <v>12500</v>
      </c>
      <c r="Q279" s="23">
        <f>P279/2</f>
        <v>6250</v>
      </c>
      <c r="R279" s="22">
        <v>6250</v>
      </c>
      <c r="S279" s="22">
        <v>1250</v>
      </c>
      <c r="T279" s="23"/>
      <c r="U279" s="32"/>
    </row>
    <row r="280" spans="1:21" ht="101.25" customHeight="1">
      <c r="A280" s="17" t="s">
        <v>32</v>
      </c>
      <c r="B280" s="196" t="s">
        <v>439</v>
      </c>
      <c r="C280" s="29" t="s">
        <v>440</v>
      </c>
      <c r="D280" s="262"/>
      <c r="E280" s="34" t="s">
        <v>154</v>
      </c>
      <c r="F280" s="34" t="s">
        <v>407</v>
      </c>
      <c r="G280" s="178" t="s">
        <v>445</v>
      </c>
      <c r="H280" s="164"/>
      <c r="I280" s="164"/>
      <c r="J280" s="55"/>
      <c r="K280" s="55"/>
      <c r="L280" s="55"/>
      <c r="M280" s="46">
        <v>25000</v>
      </c>
      <c r="N280" s="46">
        <v>25000</v>
      </c>
      <c r="O280" s="35">
        <v>0</v>
      </c>
      <c r="P280" s="22">
        <f>SUM(M280:O280)</f>
        <v>50000</v>
      </c>
      <c r="Q280" s="23">
        <f>P280/2</f>
        <v>25000</v>
      </c>
      <c r="R280" s="21">
        <v>30000</v>
      </c>
      <c r="S280" s="21">
        <v>0</v>
      </c>
      <c r="T280" s="49"/>
      <c r="U280" s="37" t="s">
        <v>563</v>
      </c>
    </row>
    <row r="281" spans="1:21" ht="13.5" customHeight="1">
      <c r="A281" s="403"/>
      <c r="B281" s="403" t="s">
        <v>446</v>
      </c>
      <c r="C281" s="391" t="s">
        <v>447</v>
      </c>
      <c r="D281" s="385"/>
      <c r="E281" s="385" t="s">
        <v>106</v>
      </c>
      <c r="F281" s="385" t="s">
        <v>407</v>
      </c>
      <c r="G281" s="391" t="s">
        <v>430</v>
      </c>
      <c r="H281" s="403"/>
      <c r="I281" s="403"/>
      <c r="J281" s="403"/>
      <c r="K281" s="403"/>
      <c r="L281" s="403"/>
      <c r="M281" s="698">
        <f>SUM(M284:M285)</f>
        <v>108333.33333333333</v>
      </c>
      <c r="N281" s="698">
        <f aca="true" t="shared" si="44" ref="N281:S281">SUM(N284:N285)</f>
        <v>83333.33333333333</v>
      </c>
      <c r="O281" s="698">
        <f t="shared" si="44"/>
        <v>83333.33333333333</v>
      </c>
      <c r="P281" s="698">
        <f t="shared" si="44"/>
        <v>275000</v>
      </c>
      <c r="Q281" s="698">
        <f t="shared" si="44"/>
        <v>95833.33333333333</v>
      </c>
      <c r="R281" s="698">
        <f t="shared" si="44"/>
        <v>0</v>
      </c>
      <c r="S281" s="698">
        <f t="shared" si="44"/>
        <v>95833.33333333333</v>
      </c>
      <c r="T281" s="403"/>
      <c r="U281" s="403"/>
    </row>
    <row r="282" spans="1:21" ht="12" customHeight="1">
      <c r="A282" s="404"/>
      <c r="B282" s="404"/>
      <c r="C282" s="392"/>
      <c r="D282" s="386"/>
      <c r="E282" s="386"/>
      <c r="F282" s="386"/>
      <c r="G282" s="392"/>
      <c r="H282" s="404"/>
      <c r="I282" s="404"/>
      <c r="J282" s="404"/>
      <c r="K282" s="404"/>
      <c r="L282" s="404"/>
      <c r="M282" s="386"/>
      <c r="N282" s="386"/>
      <c r="O282" s="386"/>
      <c r="P282" s="386"/>
      <c r="Q282" s="386"/>
      <c r="R282" s="386"/>
      <c r="S282" s="386"/>
      <c r="T282" s="404"/>
      <c r="U282" s="404"/>
    </row>
    <row r="283" spans="1:21" ht="12.75" customHeight="1">
      <c r="A283" s="405"/>
      <c r="B283" s="405"/>
      <c r="C283" s="393"/>
      <c r="D283" s="387"/>
      <c r="E283" s="387"/>
      <c r="F283" s="387"/>
      <c r="G283" s="393"/>
      <c r="H283" s="405"/>
      <c r="I283" s="405"/>
      <c r="J283" s="405"/>
      <c r="K283" s="405"/>
      <c r="L283" s="405"/>
      <c r="M283" s="387"/>
      <c r="N283" s="387"/>
      <c r="O283" s="387"/>
      <c r="P283" s="387"/>
      <c r="Q283" s="387"/>
      <c r="R283" s="387"/>
      <c r="S283" s="387"/>
      <c r="T283" s="405"/>
      <c r="U283" s="405"/>
    </row>
    <row r="284" spans="1:21" ht="53.25" customHeight="1">
      <c r="A284" s="17" t="s">
        <v>32</v>
      </c>
      <c r="B284" s="233" t="s">
        <v>449</v>
      </c>
      <c r="C284" s="27" t="s">
        <v>450</v>
      </c>
      <c r="D284" s="261" t="s">
        <v>448</v>
      </c>
      <c r="E284" s="75" t="s">
        <v>106</v>
      </c>
      <c r="F284" s="75" t="s">
        <v>407</v>
      </c>
      <c r="G284" s="149" t="s">
        <v>453</v>
      </c>
      <c r="H284" s="164"/>
      <c r="I284" s="164"/>
      <c r="J284" s="55"/>
      <c r="K284" s="55"/>
      <c r="L284" s="55"/>
      <c r="M284" s="44">
        <v>25000</v>
      </c>
      <c r="N284" s="28">
        <v>0</v>
      </c>
      <c r="O284" s="28">
        <v>0</v>
      </c>
      <c r="P284" s="28">
        <f>SUM(M284:O284)</f>
        <v>25000</v>
      </c>
      <c r="Q284" s="76">
        <f>P284/2</f>
        <v>12500</v>
      </c>
      <c r="R284" s="76">
        <v>0</v>
      </c>
      <c r="S284" s="76">
        <v>12500</v>
      </c>
      <c r="T284" s="158"/>
      <c r="U284" s="20"/>
    </row>
    <row r="285" spans="1:21" ht="29.25" customHeight="1">
      <c r="A285" s="17" t="s">
        <v>32</v>
      </c>
      <c r="B285" s="233" t="s">
        <v>451</v>
      </c>
      <c r="C285" s="27" t="s">
        <v>452</v>
      </c>
      <c r="D285" s="262"/>
      <c r="E285" s="75" t="s">
        <v>106</v>
      </c>
      <c r="F285" s="75" t="s">
        <v>407</v>
      </c>
      <c r="G285" s="139" t="s">
        <v>632</v>
      </c>
      <c r="H285" s="164"/>
      <c r="I285" s="164"/>
      <c r="J285" s="55"/>
      <c r="K285" s="55"/>
      <c r="L285" s="55"/>
      <c r="M285" s="28">
        <v>83333.33333333333</v>
      </c>
      <c r="N285" s="28">
        <v>83333.33333333333</v>
      </c>
      <c r="O285" s="28">
        <v>83333.33333333333</v>
      </c>
      <c r="P285" s="28">
        <f>SUM(M285:O285)</f>
        <v>250000</v>
      </c>
      <c r="Q285" s="76">
        <v>83333.33333333333</v>
      </c>
      <c r="R285" s="76">
        <v>0</v>
      </c>
      <c r="S285" s="76">
        <v>83333.33333333333</v>
      </c>
      <c r="T285" s="158"/>
      <c r="U285" s="20"/>
    </row>
    <row r="286" spans="1:21" ht="9" customHeight="1">
      <c r="A286" s="403"/>
      <c r="B286" s="403" t="s">
        <v>454</v>
      </c>
      <c r="C286" s="391" t="s">
        <v>455</v>
      </c>
      <c r="D286" s="385"/>
      <c r="E286" s="385"/>
      <c r="F286" s="385" t="s">
        <v>407</v>
      </c>
      <c r="G286" s="391" t="s">
        <v>430</v>
      </c>
      <c r="H286" s="403"/>
      <c r="I286" s="403"/>
      <c r="J286" s="702"/>
      <c r="K286" s="702"/>
      <c r="L286" s="702"/>
      <c r="M286" s="698">
        <f>SUM(M289:M294)</f>
        <v>650000</v>
      </c>
      <c r="N286" s="698">
        <f aca="true" t="shared" si="45" ref="N286:T286">SUM(N289:N294)</f>
        <v>550000</v>
      </c>
      <c r="O286" s="698">
        <f t="shared" si="45"/>
        <v>112500</v>
      </c>
      <c r="P286" s="698">
        <f t="shared" si="45"/>
        <v>1312500</v>
      </c>
      <c r="Q286" s="698">
        <f t="shared" si="45"/>
        <v>918750</v>
      </c>
      <c r="R286" s="698">
        <f t="shared" si="45"/>
        <v>0</v>
      </c>
      <c r="S286" s="698">
        <f t="shared" si="45"/>
        <v>393750</v>
      </c>
      <c r="T286" s="698">
        <f t="shared" si="45"/>
        <v>0</v>
      </c>
      <c r="U286" s="702"/>
    </row>
    <row r="287" spans="1:21" ht="9.75" customHeight="1">
      <c r="A287" s="404"/>
      <c r="B287" s="404"/>
      <c r="C287" s="392"/>
      <c r="D287" s="386"/>
      <c r="E287" s="386"/>
      <c r="F287" s="386"/>
      <c r="G287" s="392"/>
      <c r="H287" s="404"/>
      <c r="I287" s="404"/>
      <c r="J287" s="703"/>
      <c r="K287" s="703"/>
      <c r="L287" s="703"/>
      <c r="M287" s="386"/>
      <c r="N287" s="386"/>
      <c r="O287" s="386"/>
      <c r="P287" s="386"/>
      <c r="Q287" s="386"/>
      <c r="R287" s="386"/>
      <c r="S287" s="386"/>
      <c r="T287" s="386"/>
      <c r="U287" s="703"/>
    </row>
    <row r="288" spans="1:21" ht="12" customHeight="1">
      <c r="A288" s="405"/>
      <c r="B288" s="405"/>
      <c r="C288" s="393"/>
      <c r="D288" s="387"/>
      <c r="E288" s="387"/>
      <c r="F288" s="387"/>
      <c r="G288" s="393"/>
      <c r="H288" s="405"/>
      <c r="I288" s="405"/>
      <c r="J288" s="704"/>
      <c r="K288" s="704"/>
      <c r="L288" s="704"/>
      <c r="M288" s="387"/>
      <c r="N288" s="387"/>
      <c r="O288" s="387"/>
      <c r="P288" s="387"/>
      <c r="Q288" s="387"/>
      <c r="R288" s="387"/>
      <c r="S288" s="387"/>
      <c r="T288" s="387"/>
      <c r="U288" s="704"/>
    </row>
    <row r="289" spans="1:21" ht="31.5" customHeight="1">
      <c r="A289" s="17" t="s">
        <v>32</v>
      </c>
      <c r="B289" s="161" t="s">
        <v>456</v>
      </c>
      <c r="C289" s="18" t="s">
        <v>457</v>
      </c>
      <c r="D289" s="261" t="s">
        <v>469</v>
      </c>
      <c r="E289" s="81" t="s">
        <v>106</v>
      </c>
      <c r="F289" s="120" t="s">
        <v>407</v>
      </c>
      <c r="G289" s="149" t="s">
        <v>466</v>
      </c>
      <c r="H289" s="164"/>
      <c r="I289" s="164"/>
      <c r="J289" s="55"/>
      <c r="K289" s="55"/>
      <c r="L289" s="55"/>
      <c r="M289" s="46">
        <v>100000</v>
      </c>
      <c r="N289" s="25">
        <v>0</v>
      </c>
      <c r="O289" s="25">
        <v>0</v>
      </c>
      <c r="P289" s="22">
        <f aca="true" t="shared" si="46" ref="P289:P294">SUM(M289:O289)</f>
        <v>100000</v>
      </c>
      <c r="Q289" s="23">
        <f>P289*0.1</f>
        <v>10000</v>
      </c>
      <c r="R289" s="22">
        <v>0</v>
      </c>
      <c r="S289" s="23">
        <f>P289*0.9</f>
        <v>90000</v>
      </c>
      <c r="T289" s="158"/>
      <c r="U289" s="20"/>
    </row>
    <row r="290" spans="1:21" ht="29.25" customHeight="1">
      <c r="A290" s="17" t="s">
        <v>32</v>
      </c>
      <c r="B290" s="161" t="s">
        <v>458</v>
      </c>
      <c r="C290" s="18" t="s">
        <v>459</v>
      </c>
      <c r="D290" s="366"/>
      <c r="E290" s="81" t="s">
        <v>106</v>
      </c>
      <c r="F290" s="120" t="s">
        <v>407</v>
      </c>
      <c r="G290" s="139" t="s">
        <v>467</v>
      </c>
      <c r="H290" s="164"/>
      <c r="I290" s="164"/>
      <c r="J290" s="55"/>
      <c r="K290" s="55"/>
      <c r="L290" s="55"/>
      <c r="M290" s="46">
        <v>40000</v>
      </c>
      <c r="N290" s="46">
        <v>40000</v>
      </c>
      <c r="O290" s="46">
        <v>40000</v>
      </c>
      <c r="P290" s="22">
        <f t="shared" si="46"/>
        <v>120000</v>
      </c>
      <c r="Q290" s="23">
        <f>P290*0.1</f>
        <v>12000</v>
      </c>
      <c r="R290" s="22">
        <v>0</v>
      </c>
      <c r="S290" s="23">
        <f>P290*0.9</f>
        <v>108000</v>
      </c>
      <c r="T290" s="158"/>
      <c r="U290" s="20"/>
    </row>
    <row r="291" spans="1:21" ht="59.25" customHeight="1">
      <c r="A291" s="17" t="s">
        <v>32</v>
      </c>
      <c r="B291" s="241" t="s">
        <v>460</v>
      </c>
      <c r="C291" s="121" t="s">
        <v>461</v>
      </c>
      <c r="D291" s="366"/>
      <c r="E291" s="19" t="s">
        <v>106</v>
      </c>
      <c r="F291" s="120" t="s">
        <v>407</v>
      </c>
      <c r="G291" s="149" t="s">
        <v>114</v>
      </c>
      <c r="H291" s="164"/>
      <c r="I291" s="164"/>
      <c r="J291" s="55"/>
      <c r="K291" s="55"/>
      <c r="L291" s="55"/>
      <c r="M291" s="61">
        <v>0</v>
      </c>
      <c r="N291" s="122">
        <v>0</v>
      </c>
      <c r="O291" s="122">
        <v>0</v>
      </c>
      <c r="P291" s="100">
        <f t="shared" si="46"/>
        <v>0</v>
      </c>
      <c r="Q291" s="23">
        <f>P291*0.1</f>
        <v>0</v>
      </c>
      <c r="R291" s="100">
        <v>0</v>
      </c>
      <c r="S291" s="23">
        <f>P291*0.9</f>
        <v>0</v>
      </c>
      <c r="T291" s="158"/>
      <c r="U291" s="20"/>
    </row>
    <row r="292" spans="1:21" ht="27" customHeight="1">
      <c r="A292" s="17" t="s">
        <v>32</v>
      </c>
      <c r="B292" s="161" t="s">
        <v>462</v>
      </c>
      <c r="C292" s="18" t="s">
        <v>463</v>
      </c>
      <c r="D292" s="366"/>
      <c r="E292" s="19" t="s">
        <v>106</v>
      </c>
      <c r="F292" s="120" t="s">
        <v>407</v>
      </c>
      <c r="G292" s="400" t="s">
        <v>468</v>
      </c>
      <c r="H292" s="164"/>
      <c r="I292" s="164"/>
      <c r="J292" s="55"/>
      <c r="K292" s="55"/>
      <c r="L292" s="55"/>
      <c r="M292" s="46">
        <v>10000</v>
      </c>
      <c r="N292" s="46">
        <v>10000</v>
      </c>
      <c r="O292" s="46">
        <v>10000</v>
      </c>
      <c r="P292" s="22">
        <f t="shared" si="46"/>
        <v>30000</v>
      </c>
      <c r="Q292" s="23">
        <f>P292*0.1</f>
        <v>3000</v>
      </c>
      <c r="R292" s="22">
        <v>0</v>
      </c>
      <c r="S292" s="23">
        <f>P292*0.9</f>
        <v>27000</v>
      </c>
      <c r="T292" s="158"/>
      <c r="U292" s="20"/>
    </row>
    <row r="293" spans="1:21" ht="27" customHeight="1">
      <c r="A293" s="17" t="s">
        <v>32</v>
      </c>
      <c r="B293" s="161" t="s">
        <v>464</v>
      </c>
      <c r="C293" s="18" t="s">
        <v>465</v>
      </c>
      <c r="D293" s="366"/>
      <c r="E293" s="19" t="s">
        <v>106</v>
      </c>
      <c r="F293" s="120" t="s">
        <v>407</v>
      </c>
      <c r="G293" s="401"/>
      <c r="H293" s="164"/>
      <c r="I293" s="164"/>
      <c r="J293" s="55"/>
      <c r="K293" s="55"/>
      <c r="L293" s="55"/>
      <c r="M293" s="46">
        <v>62500</v>
      </c>
      <c r="N293" s="46">
        <v>62500</v>
      </c>
      <c r="O293" s="46">
        <v>62500</v>
      </c>
      <c r="P293" s="22">
        <f t="shared" si="46"/>
        <v>187500</v>
      </c>
      <c r="Q293" s="23">
        <f>P293*0.1</f>
        <v>18750</v>
      </c>
      <c r="R293" s="22">
        <v>0</v>
      </c>
      <c r="S293" s="23">
        <f>P293*0.9</f>
        <v>168750</v>
      </c>
      <c r="T293" s="158"/>
      <c r="U293" s="20"/>
    </row>
    <row r="294" spans="1:21" ht="28.5" customHeight="1">
      <c r="A294" s="84" t="s">
        <v>32</v>
      </c>
      <c r="B294" s="161" t="s">
        <v>693</v>
      </c>
      <c r="C294" s="18" t="s">
        <v>695</v>
      </c>
      <c r="D294" s="262"/>
      <c r="E294" s="65" t="s">
        <v>106</v>
      </c>
      <c r="F294" s="120" t="s">
        <v>407</v>
      </c>
      <c r="G294" s="216" t="s">
        <v>694</v>
      </c>
      <c r="H294" s="164"/>
      <c r="I294" s="164"/>
      <c r="J294" s="71"/>
      <c r="K294" s="71"/>
      <c r="L294" s="71"/>
      <c r="M294" s="44">
        <v>437500</v>
      </c>
      <c r="N294" s="44">
        <v>437500</v>
      </c>
      <c r="O294" s="44">
        <v>0</v>
      </c>
      <c r="P294" s="76">
        <f t="shared" si="46"/>
        <v>875000</v>
      </c>
      <c r="Q294" s="76">
        <v>875000</v>
      </c>
      <c r="R294" s="76"/>
      <c r="S294" s="36"/>
      <c r="T294" s="162"/>
      <c r="U294" s="73"/>
    </row>
    <row r="295" spans="1:21" s="51" customFormat="1" ht="22.5" customHeight="1">
      <c r="A295" s="388"/>
      <c r="B295" s="388" t="s">
        <v>88</v>
      </c>
      <c r="C295" s="402" t="s">
        <v>470</v>
      </c>
      <c r="D295" s="388"/>
      <c r="E295" s="388"/>
      <c r="F295" s="388"/>
      <c r="G295" s="402" t="s">
        <v>471</v>
      </c>
      <c r="H295" s="274" t="s">
        <v>671</v>
      </c>
      <c r="I295" s="277" t="s">
        <v>675</v>
      </c>
      <c r="J295" s="388"/>
      <c r="K295" s="388"/>
      <c r="L295" s="388"/>
      <c r="M295" s="687">
        <f>SUM(M298+M303)</f>
        <v>475000</v>
      </c>
      <c r="N295" s="687">
        <f aca="true" t="shared" si="47" ref="N295:S295">SUM(N298+N303)</f>
        <v>415000</v>
      </c>
      <c r="O295" s="687">
        <f t="shared" si="47"/>
        <v>250000</v>
      </c>
      <c r="P295" s="687">
        <f t="shared" si="47"/>
        <v>1140000</v>
      </c>
      <c r="Q295" s="687">
        <f t="shared" si="47"/>
        <v>140000</v>
      </c>
      <c r="R295" s="687">
        <f t="shared" si="47"/>
        <v>50000</v>
      </c>
      <c r="S295" s="687">
        <f t="shared" si="47"/>
        <v>950000</v>
      </c>
      <c r="T295" s="388"/>
      <c r="U295" s="388"/>
    </row>
    <row r="296" spans="1:21" s="51" customFormat="1" ht="21" customHeight="1">
      <c r="A296" s="389"/>
      <c r="B296" s="389"/>
      <c r="C296" s="394"/>
      <c r="D296" s="389"/>
      <c r="E296" s="389"/>
      <c r="F296" s="389"/>
      <c r="G296" s="394"/>
      <c r="H296" s="274"/>
      <c r="I296" s="277"/>
      <c r="J296" s="389"/>
      <c r="K296" s="389"/>
      <c r="L296" s="389"/>
      <c r="M296" s="397"/>
      <c r="N296" s="397"/>
      <c r="O296" s="397"/>
      <c r="P296" s="397"/>
      <c r="Q296" s="397"/>
      <c r="R296" s="397"/>
      <c r="S296" s="397"/>
      <c r="T296" s="389"/>
      <c r="U296" s="389"/>
    </row>
    <row r="297" spans="1:21" s="51" customFormat="1" ht="37.5" customHeight="1">
      <c r="A297" s="390"/>
      <c r="B297" s="390"/>
      <c r="C297" s="395"/>
      <c r="D297" s="390"/>
      <c r="E297" s="390"/>
      <c r="F297" s="390"/>
      <c r="G297" s="153" t="s">
        <v>472</v>
      </c>
      <c r="H297" s="205" t="s">
        <v>672</v>
      </c>
      <c r="I297" s="206" t="s">
        <v>676</v>
      </c>
      <c r="J297" s="390"/>
      <c r="K297" s="390"/>
      <c r="L297" s="390"/>
      <c r="M297" s="398"/>
      <c r="N297" s="398"/>
      <c r="O297" s="398"/>
      <c r="P297" s="398"/>
      <c r="Q297" s="398"/>
      <c r="R297" s="398"/>
      <c r="S297" s="398"/>
      <c r="T297" s="390"/>
      <c r="U297" s="390"/>
    </row>
    <row r="298" spans="1:21" ht="12.75" customHeight="1">
      <c r="A298" s="403"/>
      <c r="B298" s="403" t="s">
        <v>89</v>
      </c>
      <c r="C298" s="391" t="s">
        <v>473</v>
      </c>
      <c r="D298" s="385"/>
      <c r="E298" s="385" t="s">
        <v>106</v>
      </c>
      <c r="F298" s="385" t="s">
        <v>407</v>
      </c>
      <c r="G298" s="391" t="s">
        <v>430</v>
      </c>
      <c r="H298" s="403"/>
      <c r="I298" s="403"/>
      <c r="J298" s="702"/>
      <c r="K298" s="702"/>
      <c r="L298" s="702"/>
      <c r="M298" s="698">
        <f>SUM(M301:M302)</f>
        <v>75000</v>
      </c>
      <c r="N298" s="698">
        <f aca="true" t="shared" si="48" ref="N298:S298">SUM(N301:N302)</f>
        <v>65000</v>
      </c>
      <c r="O298" s="698">
        <f t="shared" si="48"/>
        <v>0</v>
      </c>
      <c r="P298" s="698">
        <f t="shared" si="48"/>
        <v>140000</v>
      </c>
      <c r="Q298" s="698">
        <f t="shared" si="48"/>
        <v>140000</v>
      </c>
      <c r="R298" s="698">
        <f t="shared" si="48"/>
        <v>0</v>
      </c>
      <c r="S298" s="698">
        <f t="shared" si="48"/>
        <v>0</v>
      </c>
      <c r="T298" s="403"/>
      <c r="U298" s="702"/>
    </row>
    <row r="299" spans="1:21" ht="12.75" customHeight="1">
      <c r="A299" s="404"/>
      <c r="B299" s="404"/>
      <c r="C299" s="392"/>
      <c r="D299" s="386"/>
      <c r="E299" s="386"/>
      <c r="F299" s="386"/>
      <c r="G299" s="392"/>
      <c r="H299" s="404"/>
      <c r="I299" s="404"/>
      <c r="J299" s="703"/>
      <c r="K299" s="703"/>
      <c r="L299" s="703"/>
      <c r="M299" s="386"/>
      <c r="N299" s="386"/>
      <c r="O299" s="386"/>
      <c r="P299" s="386"/>
      <c r="Q299" s="386"/>
      <c r="R299" s="386"/>
      <c r="S299" s="386"/>
      <c r="T299" s="404"/>
      <c r="U299" s="703"/>
    </row>
    <row r="300" spans="1:21" ht="7.5" customHeight="1">
      <c r="A300" s="405"/>
      <c r="B300" s="405"/>
      <c r="C300" s="393"/>
      <c r="D300" s="387"/>
      <c r="E300" s="387"/>
      <c r="F300" s="387"/>
      <c r="G300" s="393"/>
      <c r="H300" s="405"/>
      <c r="I300" s="405"/>
      <c r="J300" s="704"/>
      <c r="K300" s="704"/>
      <c r="L300" s="704"/>
      <c r="M300" s="387"/>
      <c r="N300" s="387"/>
      <c r="O300" s="387"/>
      <c r="P300" s="387"/>
      <c r="Q300" s="387"/>
      <c r="R300" s="387"/>
      <c r="S300" s="387"/>
      <c r="T300" s="405"/>
      <c r="U300" s="704"/>
    </row>
    <row r="301" spans="1:21" ht="31.5" customHeight="1">
      <c r="A301" s="17" t="s">
        <v>32</v>
      </c>
      <c r="B301" s="161" t="s">
        <v>474</v>
      </c>
      <c r="C301" s="18" t="s">
        <v>475</v>
      </c>
      <c r="D301" s="261" t="s">
        <v>478</v>
      </c>
      <c r="E301" s="19" t="s">
        <v>106</v>
      </c>
      <c r="F301" s="120" t="s">
        <v>407</v>
      </c>
      <c r="G301" s="149" t="s">
        <v>479</v>
      </c>
      <c r="H301" s="164"/>
      <c r="I301" s="164"/>
      <c r="J301" s="55"/>
      <c r="K301" s="55"/>
      <c r="L301" s="55"/>
      <c r="M301" s="46">
        <v>65000</v>
      </c>
      <c r="N301" s="46">
        <v>65000</v>
      </c>
      <c r="O301" s="46">
        <v>0</v>
      </c>
      <c r="P301" s="22">
        <f>SUM(M301:O301)</f>
        <v>130000</v>
      </c>
      <c r="Q301" s="22">
        <v>130000</v>
      </c>
      <c r="R301" s="22">
        <v>0</v>
      </c>
      <c r="S301" s="22">
        <v>0</v>
      </c>
      <c r="T301" s="158"/>
      <c r="U301" s="20"/>
    </row>
    <row r="302" spans="1:21" ht="36.75" customHeight="1">
      <c r="A302" s="17" t="s">
        <v>32</v>
      </c>
      <c r="B302" s="17" t="s">
        <v>477</v>
      </c>
      <c r="C302" s="74" t="s">
        <v>476</v>
      </c>
      <c r="D302" s="262"/>
      <c r="E302" s="19" t="s">
        <v>106</v>
      </c>
      <c r="F302" s="120" t="s">
        <v>407</v>
      </c>
      <c r="G302" s="139" t="s">
        <v>631</v>
      </c>
      <c r="H302" s="164"/>
      <c r="I302" s="164"/>
      <c r="J302" s="55"/>
      <c r="K302" s="55"/>
      <c r="L302" s="55"/>
      <c r="M302" s="44">
        <v>10000</v>
      </c>
      <c r="N302" s="76">
        <v>0</v>
      </c>
      <c r="O302" s="76">
        <v>0</v>
      </c>
      <c r="P302" s="76">
        <f>SUM(M302:O302)</f>
        <v>10000</v>
      </c>
      <c r="Q302" s="76">
        <v>10000</v>
      </c>
      <c r="R302" s="76">
        <v>0</v>
      </c>
      <c r="S302" s="76">
        <v>0</v>
      </c>
      <c r="T302" s="158"/>
      <c r="U302" s="20"/>
    </row>
    <row r="303" spans="1:21" ht="12.75" customHeight="1">
      <c r="A303" s="403"/>
      <c r="B303" s="403" t="s">
        <v>90</v>
      </c>
      <c r="C303" s="391" t="s">
        <v>480</v>
      </c>
      <c r="D303" s="385" t="s">
        <v>481</v>
      </c>
      <c r="E303" s="385" t="s">
        <v>106</v>
      </c>
      <c r="F303" s="385" t="s">
        <v>407</v>
      </c>
      <c r="G303" s="193" t="s">
        <v>430</v>
      </c>
      <c r="H303" s="403"/>
      <c r="I303" s="403"/>
      <c r="J303" s="403"/>
      <c r="K303" s="403"/>
      <c r="L303" s="403"/>
      <c r="M303" s="698">
        <f>SUM(M306)</f>
        <v>400000</v>
      </c>
      <c r="N303" s="698">
        <f aca="true" t="shared" si="49" ref="N303:S303">SUM(N306)</f>
        <v>350000</v>
      </c>
      <c r="O303" s="698">
        <f t="shared" si="49"/>
        <v>250000</v>
      </c>
      <c r="P303" s="698">
        <f t="shared" si="49"/>
        <v>1000000</v>
      </c>
      <c r="Q303" s="698">
        <f t="shared" si="49"/>
        <v>0</v>
      </c>
      <c r="R303" s="698">
        <f t="shared" si="49"/>
        <v>50000</v>
      </c>
      <c r="S303" s="698">
        <f t="shared" si="49"/>
        <v>950000</v>
      </c>
      <c r="T303" s="403"/>
      <c r="U303" s="403"/>
    </row>
    <row r="304" spans="1:21" ht="18" customHeight="1">
      <c r="A304" s="404"/>
      <c r="B304" s="404"/>
      <c r="C304" s="392"/>
      <c r="D304" s="386"/>
      <c r="E304" s="386"/>
      <c r="F304" s="386"/>
      <c r="G304" s="193" t="s">
        <v>482</v>
      </c>
      <c r="H304" s="404"/>
      <c r="I304" s="404"/>
      <c r="J304" s="404"/>
      <c r="K304" s="404"/>
      <c r="L304" s="404"/>
      <c r="M304" s="386"/>
      <c r="N304" s="386"/>
      <c r="O304" s="386"/>
      <c r="P304" s="386"/>
      <c r="Q304" s="386"/>
      <c r="R304" s="386"/>
      <c r="S304" s="386"/>
      <c r="T304" s="404"/>
      <c r="U304" s="404"/>
    </row>
    <row r="305" spans="1:21" ht="26.25" customHeight="1">
      <c r="A305" s="405"/>
      <c r="B305" s="405"/>
      <c r="C305" s="393"/>
      <c r="D305" s="387"/>
      <c r="E305" s="387"/>
      <c r="F305" s="387"/>
      <c r="G305" s="194" t="s">
        <v>630</v>
      </c>
      <c r="H305" s="405"/>
      <c r="I305" s="405"/>
      <c r="J305" s="405"/>
      <c r="K305" s="405"/>
      <c r="L305" s="405"/>
      <c r="M305" s="705"/>
      <c r="N305" s="705"/>
      <c r="O305" s="705"/>
      <c r="P305" s="705"/>
      <c r="Q305" s="705"/>
      <c r="R305" s="705"/>
      <c r="S305" s="705"/>
      <c r="T305" s="405"/>
      <c r="U305" s="405"/>
    </row>
    <row r="306" spans="1:21" ht="31.5" customHeight="1">
      <c r="A306" s="17" t="s">
        <v>32</v>
      </c>
      <c r="B306" s="165" t="s">
        <v>483</v>
      </c>
      <c r="C306" s="108" t="s">
        <v>484</v>
      </c>
      <c r="D306" s="123" t="s">
        <v>485</v>
      </c>
      <c r="E306" s="123" t="s">
        <v>140</v>
      </c>
      <c r="F306" s="120" t="s">
        <v>407</v>
      </c>
      <c r="G306" s="189" t="s">
        <v>486</v>
      </c>
      <c r="H306" s="164"/>
      <c r="I306" s="164"/>
      <c r="J306" s="55"/>
      <c r="K306" s="55"/>
      <c r="L306" s="55"/>
      <c r="M306" s="40">
        <v>400000</v>
      </c>
      <c r="N306" s="40">
        <v>350000</v>
      </c>
      <c r="O306" s="40">
        <v>250000</v>
      </c>
      <c r="P306" s="40">
        <v>1000000</v>
      </c>
      <c r="Q306" s="38">
        <v>0</v>
      </c>
      <c r="R306" s="38">
        <v>50000</v>
      </c>
      <c r="S306" s="38">
        <v>950000</v>
      </c>
      <c r="T306" s="165"/>
      <c r="U306" s="20"/>
    </row>
    <row r="307" spans="1:21" s="51" customFormat="1" ht="45.75" customHeight="1">
      <c r="A307" s="399"/>
      <c r="B307" s="399" t="s">
        <v>91</v>
      </c>
      <c r="C307" s="474" t="s">
        <v>487</v>
      </c>
      <c r="D307" s="399"/>
      <c r="E307" s="399"/>
      <c r="F307" s="396" t="s">
        <v>708</v>
      </c>
      <c r="G307" s="151" t="s">
        <v>488</v>
      </c>
      <c r="H307" s="274" t="s">
        <v>673</v>
      </c>
      <c r="I307" s="275" t="s">
        <v>670</v>
      </c>
      <c r="J307" s="388"/>
      <c r="K307" s="388"/>
      <c r="L307" s="388"/>
      <c r="M307" s="706">
        <f>SUM(M310+M318)</f>
        <v>2037500</v>
      </c>
      <c r="N307" s="706">
        <f aca="true" t="shared" si="50" ref="N307:S307">SUM(N310+N318)</f>
        <v>1327500</v>
      </c>
      <c r="O307" s="706">
        <f t="shared" si="50"/>
        <v>250000</v>
      </c>
      <c r="P307" s="706">
        <f t="shared" si="50"/>
        <v>3615000</v>
      </c>
      <c r="Q307" s="706">
        <f t="shared" si="50"/>
        <v>1760750</v>
      </c>
      <c r="R307" s="706">
        <f t="shared" si="50"/>
        <v>759500</v>
      </c>
      <c r="S307" s="706">
        <f t="shared" si="50"/>
        <v>781000</v>
      </c>
      <c r="T307" s="388"/>
      <c r="U307" s="688"/>
    </row>
    <row r="308" spans="1:21" s="51" customFormat="1" ht="15" customHeight="1">
      <c r="A308" s="389"/>
      <c r="B308" s="389"/>
      <c r="C308" s="394"/>
      <c r="D308" s="389"/>
      <c r="E308" s="389"/>
      <c r="F308" s="397"/>
      <c r="G308" s="394" t="s">
        <v>489</v>
      </c>
      <c r="H308" s="274"/>
      <c r="I308" s="276"/>
      <c r="J308" s="389"/>
      <c r="K308" s="389"/>
      <c r="L308" s="389"/>
      <c r="M308" s="397"/>
      <c r="N308" s="397"/>
      <c r="O308" s="397"/>
      <c r="P308" s="397"/>
      <c r="Q308" s="397"/>
      <c r="R308" s="397"/>
      <c r="S308" s="397"/>
      <c r="T308" s="389"/>
      <c r="U308" s="689"/>
    </row>
    <row r="309" spans="1:21" s="51" customFormat="1" ht="53.25" customHeight="1">
      <c r="A309" s="390"/>
      <c r="B309" s="390"/>
      <c r="C309" s="395"/>
      <c r="D309" s="390"/>
      <c r="E309" s="390"/>
      <c r="F309" s="398"/>
      <c r="G309" s="395"/>
      <c r="H309" s="148" t="s">
        <v>674</v>
      </c>
      <c r="I309" s="204" t="s">
        <v>670</v>
      </c>
      <c r="J309" s="390"/>
      <c r="K309" s="390"/>
      <c r="L309" s="390"/>
      <c r="M309" s="398"/>
      <c r="N309" s="398"/>
      <c r="O309" s="398"/>
      <c r="P309" s="398"/>
      <c r="Q309" s="398"/>
      <c r="R309" s="398"/>
      <c r="S309" s="398"/>
      <c r="T309" s="390"/>
      <c r="U309" s="690"/>
    </row>
    <row r="310" spans="1:21" ht="12" customHeight="1">
      <c r="A310" s="403"/>
      <c r="B310" s="403" t="s">
        <v>92</v>
      </c>
      <c r="C310" s="391" t="s">
        <v>490</v>
      </c>
      <c r="D310" s="391"/>
      <c r="E310" s="403"/>
      <c r="F310" s="385" t="s">
        <v>708</v>
      </c>
      <c r="G310" s="391" t="s">
        <v>491</v>
      </c>
      <c r="H310" s="403"/>
      <c r="I310" s="403"/>
      <c r="J310" s="702"/>
      <c r="K310" s="702"/>
      <c r="L310" s="702"/>
      <c r="M310" s="698">
        <f>SUM(M313:M317)</f>
        <v>1787500</v>
      </c>
      <c r="N310" s="698">
        <f aca="true" t="shared" si="51" ref="N310:S310">SUM(N313:N317)</f>
        <v>1077500</v>
      </c>
      <c r="O310" s="698">
        <f t="shared" si="51"/>
        <v>0</v>
      </c>
      <c r="P310" s="698">
        <f t="shared" si="51"/>
        <v>2865000</v>
      </c>
      <c r="Q310" s="698">
        <f t="shared" si="51"/>
        <v>1385750</v>
      </c>
      <c r="R310" s="698">
        <f t="shared" si="51"/>
        <v>572000</v>
      </c>
      <c r="S310" s="698">
        <f t="shared" si="51"/>
        <v>593500</v>
      </c>
      <c r="T310" s="403"/>
      <c r="U310" s="702"/>
    </row>
    <row r="311" spans="1:21" ht="11.25" customHeight="1">
      <c r="A311" s="404"/>
      <c r="B311" s="404"/>
      <c r="C311" s="392"/>
      <c r="D311" s="392"/>
      <c r="E311" s="404"/>
      <c r="F311" s="386"/>
      <c r="G311" s="392"/>
      <c r="H311" s="404"/>
      <c r="I311" s="404"/>
      <c r="J311" s="703"/>
      <c r="K311" s="703"/>
      <c r="L311" s="703"/>
      <c r="M311" s="386"/>
      <c r="N311" s="386"/>
      <c r="O311" s="386"/>
      <c r="P311" s="386"/>
      <c r="Q311" s="386"/>
      <c r="R311" s="386"/>
      <c r="S311" s="386"/>
      <c r="T311" s="404"/>
      <c r="U311" s="703"/>
    </row>
    <row r="312" spans="1:21" ht="11.25" customHeight="1">
      <c r="A312" s="405"/>
      <c r="B312" s="405"/>
      <c r="C312" s="393"/>
      <c r="D312" s="393"/>
      <c r="E312" s="405"/>
      <c r="F312" s="387"/>
      <c r="G312" s="393"/>
      <c r="H312" s="405"/>
      <c r="I312" s="405"/>
      <c r="J312" s="704"/>
      <c r="K312" s="704"/>
      <c r="L312" s="704"/>
      <c r="M312" s="387"/>
      <c r="N312" s="387"/>
      <c r="O312" s="387"/>
      <c r="P312" s="387"/>
      <c r="Q312" s="387"/>
      <c r="R312" s="387"/>
      <c r="S312" s="387"/>
      <c r="T312" s="405"/>
      <c r="U312" s="704"/>
    </row>
    <row r="313" spans="1:21" ht="30" customHeight="1">
      <c r="A313" s="17" t="s">
        <v>32</v>
      </c>
      <c r="B313" s="242" t="s">
        <v>493</v>
      </c>
      <c r="C313" s="64" t="s">
        <v>494</v>
      </c>
      <c r="D313" s="261" t="s">
        <v>492</v>
      </c>
      <c r="E313" s="48" t="s">
        <v>106</v>
      </c>
      <c r="F313" s="250" t="s">
        <v>709</v>
      </c>
      <c r="G313" s="217" t="s">
        <v>703</v>
      </c>
      <c r="H313" s="164"/>
      <c r="I313" s="164"/>
      <c r="J313" s="55"/>
      <c r="K313" s="55"/>
      <c r="L313" s="55"/>
      <c r="M313" s="44">
        <v>872500</v>
      </c>
      <c r="N313" s="44">
        <v>872500</v>
      </c>
      <c r="O313" s="44">
        <v>0</v>
      </c>
      <c r="P313" s="76">
        <f>SUM(M313:O313)</f>
        <v>1745000</v>
      </c>
      <c r="Q313" s="76">
        <v>1308750</v>
      </c>
      <c r="R313" s="76">
        <f>P313*0.2</f>
        <v>349000</v>
      </c>
      <c r="S313" s="76">
        <f>P313*0.3</f>
        <v>523500</v>
      </c>
      <c r="T313" s="158"/>
      <c r="U313" s="20"/>
    </row>
    <row r="314" spans="1:21" ht="32.25" customHeight="1">
      <c r="A314" s="17" t="s">
        <v>32</v>
      </c>
      <c r="B314" s="242" t="s">
        <v>495</v>
      </c>
      <c r="C314" s="64" t="s">
        <v>496</v>
      </c>
      <c r="D314" s="366"/>
      <c r="E314" s="17" t="s">
        <v>106</v>
      </c>
      <c r="F314" s="250" t="s">
        <v>709</v>
      </c>
      <c r="G314" s="218" t="s">
        <v>500</v>
      </c>
      <c r="H314" s="164"/>
      <c r="I314" s="164"/>
      <c r="J314" s="55"/>
      <c r="K314" s="55"/>
      <c r="L314" s="55"/>
      <c r="M314" s="44">
        <v>50000</v>
      </c>
      <c r="N314" s="44">
        <v>50000</v>
      </c>
      <c r="O314" s="44">
        <v>0</v>
      </c>
      <c r="P314" s="76">
        <f>SUM(M314:O314)</f>
        <v>100000</v>
      </c>
      <c r="Q314" s="76">
        <v>50000</v>
      </c>
      <c r="R314" s="22">
        <v>20000</v>
      </c>
      <c r="S314" s="76">
        <v>30000</v>
      </c>
      <c r="T314" s="158"/>
      <c r="U314" s="20"/>
    </row>
    <row r="315" spans="1:21" ht="45.75" customHeight="1">
      <c r="A315" s="17" t="s">
        <v>32</v>
      </c>
      <c r="B315" s="243" t="s">
        <v>497</v>
      </c>
      <c r="C315" s="29" t="s">
        <v>498</v>
      </c>
      <c r="D315" s="262"/>
      <c r="E315" s="34" t="s">
        <v>154</v>
      </c>
      <c r="F315" s="250" t="s">
        <v>709</v>
      </c>
      <c r="G315" s="178" t="s">
        <v>499</v>
      </c>
      <c r="H315" s="164"/>
      <c r="I315" s="164"/>
      <c r="J315" s="55"/>
      <c r="K315" s="55"/>
      <c r="L315" s="55"/>
      <c r="M315" s="46">
        <v>15000</v>
      </c>
      <c r="N315" s="46">
        <v>15000</v>
      </c>
      <c r="O315" s="46">
        <v>0</v>
      </c>
      <c r="P315" s="22">
        <f>SUM(M315:O315)</f>
        <v>30000</v>
      </c>
      <c r="Q315" s="21">
        <v>27000</v>
      </c>
      <c r="R315" s="21">
        <v>3000</v>
      </c>
      <c r="S315" s="21">
        <v>0</v>
      </c>
      <c r="T315" s="21"/>
      <c r="U315" s="91" t="s">
        <v>564</v>
      </c>
    </row>
    <row r="316" spans="1:21" ht="44.25" customHeight="1">
      <c r="A316" s="84" t="s">
        <v>32</v>
      </c>
      <c r="B316" s="244" t="s">
        <v>588</v>
      </c>
      <c r="C316" s="47" t="s">
        <v>590</v>
      </c>
      <c r="D316" s="75" t="s">
        <v>570</v>
      </c>
      <c r="E316" s="75" t="s">
        <v>570</v>
      </c>
      <c r="F316" s="250" t="s">
        <v>709</v>
      </c>
      <c r="G316" s="91"/>
      <c r="H316" s="167"/>
      <c r="I316" s="167"/>
      <c r="J316" s="71"/>
      <c r="K316" s="71"/>
      <c r="L316" s="71"/>
      <c r="M316" s="208">
        <v>240000</v>
      </c>
      <c r="N316" s="44">
        <v>0</v>
      </c>
      <c r="O316" s="44">
        <v>0</v>
      </c>
      <c r="P316" s="76">
        <f>SUM(M316:O316)</f>
        <v>240000</v>
      </c>
      <c r="Q316" s="112">
        <v>0</v>
      </c>
      <c r="R316" s="76">
        <v>200000</v>
      </c>
      <c r="S316" s="208">
        <v>40000</v>
      </c>
      <c r="T316" s="112"/>
      <c r="U316" s="209" t="s">
        <v>589</v>
      </c>
    </row>
    <row r="317" spans="1:21" ht="179.25" customHeight="1">
      <c r="A317" s="17" t="s">
        <v>32</v>
      </c>
      <c r="B317" s="243" t="s">
        <v>683</v>
      </c>
      <c r="C317" s="58" t="s">
        <v>699</v>
      </c>
      <c r="D317" s="75" t="s">
        <v>684</v>
      </c>
      <c r="E317" s="75" t="s">
        <v>106</v>
      </c>
      <c r="F317" s="250" t="s">
        <v>709</v>
      </c>
      <c r="G317" s="91" t="s">
        <v>687</v>
      </c>
      <c r="H317" s="164"/>
      <c r="I317" s="164"/>
      <c r="J317" s="55"/>
      <c r="K317" s="55"/>
      <c r="L317" s="55"/>
      <c r="M317" s="72">
        <v>610000</v>
      </c>
      <c r="N317" s="46">
        <v>140000</v>
      </c>
      <c r="O317" s="46">
        <v>0</v>
      </c>
      <c r="P317" s="76">
        <f>SUM(M317:O317)</f>
        <v>750000</v>
      </c>
      <c r="Q317" s="21">
        <v>0</v>
      </c>
      <c r="R317" s="22">
        <v>0</v>
      </c>
      <c r="S317" s="72">
        <v>0</v>
      </c>
      <c r="T317" s="21" t="s">
        <v>686</v>
      </c>
      <c r="U317" s="99" t="s">
        <v>685</v>
      </c>
    </row>
    <row r="318" spans="1:21" ht="30" customHeight="1">
      <c r="A318" s="210"/>
      <c r="B318" s="210" t="s">
        <v>696</v>
      </c>
      <c r="C318" s="211" t="s">
        <v>697</v>
      </c>
      <c r="D318" s="210"/>
      <c r="E318" s="210"/>
      <c r="F318" s="207"/>
      <c r="G318" s="211" t="s">
        <v>698</v>
      </c>
      <c r="H318" s="210"/>
      <c r="I318" s="210"/>
      <c r="J318" s="212"/>
      <c r="K318" s="212"/>
      <c r="L318" s="212"/>
      <c r="M318" s="226">
        <f>SUM(M319:M320)</f>
        <v>250000</v>
      </c>
      <c r="N318" s="226">
        <f aca="true" t="shared" si="52" ref="N318:S318">SUM(N319:N320)</f>
        <v>250000</v>
      </c>
      <c r="O318" s="226">
        <f t="shared" si="52"/>
        <v>250000</v>
      </c>
      <c r="P318" s="226">
        <f t="shared" si="52"/>
        <v>750000</v>
      </c>
      <c r="Q318" s="226">
        <f t="shared" si="52"/>
        <v>375000</v>
      </c>
      <c r="R318" s="226">
        <f t="shared" si="52"/>
        <v>187500</v>
      </c>
      <c r="S318" s="226">
        <f t="shared" si="52"/>
        <v>187500</v>
      </c>
      <c r="T318" s="226"/>
      <c r="U318" s="212"/>
    </row>
    <row r="319" spans="1:21" ht="32.25" customHeight="1">
      <c r="A319" s="17" t="s">
        <v>32</v>
      </c>
      <c r="B319" s="234" t="s">
        <v>501</v>
      </c>
      <c r="C319" s="18" t="s">
        <v>502</v>
      </c>
      <c r="D319" s="261" t="s">
        <v>507</v>
      </c>
      <c r="E319" s="19" t="s">
        <v>106</v>
      </c>
      <c r="F319" s="250" t="s">
        <v>709</v>
      </c>
      <c r="G319" s="149" t="s">
        <v>505</v>
      </c>
      <c r="H319" s="164"/>
      <c r="I319" s="164"/>
      <c r="J319" s="55"/>
      <c r="K319" s="55"/>
      <c r="L319" s="55"/>
      <c r="M319" s="46">
        <v>83333.33333333333</v>
      </c>
      <c r="N319" s="46">
        <v>83333.33333333333</v>
      </c>
      <c r="O319" s="46">
        <v>83333.33333333333</v>
      </c>
      <c r="P319" s="22">
        <f>SUM(M319:O319)</f>
        <v>250000</v>
      </c>
      <c r="Q319" s="22">
        <v>125000</v>
      </c>
      <c r="R319" s="22">
        <v>62500</v>
      </c>
      <c r="S319" s="22">
        <v>62500</v>
      </c>
      <c r="T319" s="158"/>
      <c r="U319" s="20"/>
    </row>
    <row r="320" spans="1:21" ht="51.75" customHeight="1">
      <c r="A320" s="17" t="s">
        <v>32</v>
      </c>
      <c r="B320" s="234" t="s">
        <v>503</v>
      </c>
      <c r="C320" s="18" t="s">
        <v>504</v>
      </c>
      <c r="D320" s="262"/>
      <c r="E320" s="19" t="s">
        <v>106</v>
      </c>
      <c r="F320" s="250" t="s">
        <v>709</v>
      </c>
      <c r="G320" s="139" t="s">
        <v>506</v>
      </c>
      <c r="H320" s="164"/>
      <c r="I320" s="164"/>
      <c r="J320" s="55"/>
      <c r="K320" s="55"/>
      <c r="L320" s="55"/>
      <c r="M320" s="46">
        <v>166666.66666666666</v>
      </c>
      <c r="N320" s="46">
        <v>166666.66666666666</v>
      </c>
      <c r="O320" s="46">
        <v>166666.66666666666</v>
      </c>
      <c r="P320" s="22">
        <f>SUM(M320:O320)</f>
        <v>500000</v>
      </c>
      <c r="Q320" s="22">
        <v>250000</v>
      </c>
      <c r="R320" s="22">
        <v>125000</v>
      </c>
      <c r="S320" s="22">
        <v>125000</v>
      </c>
      <c r="T320" s="158"/>
      <c r="U320" s="20"/>
    </row>
    <row r="321" spans="1:21" ht="36.75" customHeight="1">
      <c r="A321" s="251"/>
      <c r="B321" s="708" t="s">
        <v>710</v>
      </c>
      <c r="C321" s="709"/>
      <c r="D321" s="709"/>
      <c r="E321" s="709"/>
      <c r="F321" s="709"/>
      <c r="G321" s="709"/>
      <c r="H321" s="709"/>
      <c r="I321" s="709"/>
      <c r="J321" s="709"/>
      <c r="K321" s="709"/>
      <c r="L321" s="710"/>
      <c r="M321" s="46">
        <f>M4+M78+M129+M184+M247</f>
        <v>82437488</v>
      </c>
      <c r="N321" s="46">
        <f aca="true" t="shared" si="53" ref="N321:S321">N4+N78+N129+N184+N247</f>
        <v>79170293</v>
      </c>
      <c r="O321" s="46">
        <f t="shared" si="53"/>
        <v>74206611</v>
      </c>
      <c r="P321" s="46">
        <f t="shared" si="53"/>
        <v>235814392</v>
      </c>
      <c r="Q321" s="46">
        <f t="shared" si="53"/>
        <v>72641720.89</v>
      </c>
      <c r="R321" s="46">
        <f t="shared" si="53"/>
        <v>86968814.08333333</v>
      </c>
      <c r="S321" s="46">
        <f t="shared" si="53"/>
        <v>52090646.92666667</v>
      </c>
      <c r="T321" s="158"/>
      <c r="U321" s="20"/>
    </row>
    <row r="322" spans="3:21" ht="15" customHeight="1">
      <c r="C322" s="271" t="s">
        <v>604</v>
      </c>
      <c r="D322" s="271"/>
      <c r="E322" s="271"/>
      <c r="F322" s="271"/>
      <c r="G322" s="271"/>
      <c r="H322" s="271"/>
      <c r="I322" s="271"/>
      <c r="J322" s="271"/>
      <c r="K322" s="271"/>
      <c r="L322" s="271"/>
      <c r="M322" s="271"/>
      <c r="N322" s="271"/>
      <c r="O322" s="271"/>
      <c r="P322" s="271"/>
      <c r="Q322" s="271"/>
      <c r="R322" s="271"/>
      <c r="S322" s="271"/>
      <c r="T322" s="271"/>
      <c r="U322" s="271"/>
    </row>
    <row r="323" spans="7:12" ht="8.25">
      <c r="G323" s="195"/>
      <c r="H323" s="168"/>
      <c r="I323" s="168"/>
      <c r="J323" s="126"/>
      <c r="K323" s="126"/>
      <c r="L323" s="126"/>
    </row>
    <row r="324" spans="7:12" ht="8.25">
      <c r="G324" s="195"/>
      <c r="H324" s="168"/>
      <c r="I324" s="168"/>
      <c r="J324" s="126"/>
      <c r="K324" s="126"/>
      <c r="L324" s="126"/>
    </row>
    <row r="325" spans="7:12" ht="8.25">
      <c r="G325" s="195"/>
      <c r="H325" s="168"/>
      <c r="I325" s="168"/>
      <c r="J325" s="126"/>
      <c r="K325" s="126"/>
      <c r="L325" s="126"/>
    </row>
    <row r="326" spans="7:12" ht="8.25">
      <c r="G326" s="195"/>
      <c r="H326" s="168"/>
      <c r="I326" s="168"/>
      <c r="J326" s="126"/>
      <c r="K326" s="126"/>
      <c r="L326" s="126"/>
    </row>
    <row r="327" spans="7:12" ht="8.25">
      <c r="G327" s="195"/>
      <c r="H327" s="168"/>
      <c r="I327" s="168"/>
      <c r="J327" s="126"/>
      <c r="K327" s="126"/>
      <c r="L327" s="126"/>
    </row>
    <row r="328" spans="7:12" ht="8.25">
      <c r="G328" s="195"/>
      <c r="H328" s="168"/>
      <c r="I328" s="168"/>
      <c r="J328" s="126"/>
      <c r="K328" s="126"/>
      <c r="L328" s="126"/>
    </row>
    <row r="329" spans="7:12" ht="8.25">
      <c r="G329" s="195"/>
      <c r="H329" s="168"/>
      <c r="I329" s="168"/>
      <c r="J329" s="126"/>
      <c r="K329" s="126"/>
      <c r="L329" s="126"/>
    </row>
    <row r="330" spans="7:12" ht="8.25">
      <c r="G330" s="195"/>
      <c r="H330" s="168"/>
      <c r="I330" s="168"/>
      <c r="J330" s="126"/>
      <c r="K330" s="126"/>
      <c r="L330" s="126"/>
    </row>
    <row r="331" spans="7:12" ht="8.25">
      <c r="G331" s="195"/>
      <c r="H331" s="168"/>
      <c r="I331" s="168"/>
      <c r="J331" s="126"/>
      <c r="K331" s="126"/>
      <c r="L331" s="126"/>
    </row>
    <row r="332" spans="7:12" ht="8.25">
      <c r="G332" s="195"/>
      <c r="H332" s="168"/>
      <c r="I332" s="168"/>
      <c r="J332" s="126"/>
      <c r="K332" s="126"/>
      <c r="L332" s="126"/>
    </row>
    <row r="333" spans="7:12" ht="8.25">
      <c r="G333" s="195"/>
      <c r="H333" s="168"/>
      <c r="I333" s="168"/>
      <c r="J333" s="126"/>
      <c r="K333" s="126"/>
      <c r="L333" s="126"/>
    </row>
    <row r="334" spans="7:12" ht="8.25">
      <c r="G334" s="195"/>
      <c r="H334" s="168"/>
      <c r="I334" s="168"/>
      <c r="J334" s="126"/>
      <c r="K334" s="126"/>
      <c r="L334" s="126"/>
    </row>
    <row r="335" spans="7:12" ht="8.25">
      <c r="G335" s="195"/>
      <c r="H335" s="168"/>
      <c r="I335" s="168"/>
      <c r="J335" s="126"/>
      <c r="K335" s="126"/>
      <c r="L335" s="126"/>
    </row>
    <row r="336" spans="7:12" ht="8.25">
      <c r="G336" s="195"/>
      <c r="H336" s="168"/>
      <c r="I336" s="168"/>
      <c r="J336" s="126"/>
      <c r="K336" s="126"/>
      <c r="L336" s="126"/>
    </row>
    <row r="337" spans="7:12" ht="8.25">
      <c r="G337" s="195"/>
      <c r="H337" s="168"/>
      <c r="I337" s="168"/>
      <c r="J337" s="126"/>
      <c r="K337" s="126"/>
      <c r="L337" s="126"/>
    </row>
    <row r="338" spans="7:12" ht="8.25">
      <c r="G338" s="195"/>
      <c r="H338" s="168"/>
      <c r="I338" s="168"/>
      <c r="J338" s="126"/>
      <c r="K338" s="126"/>
      <c r="L338" s="126"/>
    </row>
    <row r="339" spans="7:12" ht="8.25">
      <c r="G339" s="195"/>
      <c r="H339" s="168"/>
      <c r="I339" s="168"/>
      <c r="J339" s="126"/>
      <c r="K339" s="126"/>
      <c r="L339" s="126"/>
    </row>
    <row r="340" spans="7:12" ht="8.25">
      <c r="G340" s="195"/>
      <c r="H340" s="168"/>
      <c r="I340" s="168"/>
      <c r="J340" s="126"/>
      <c r="K340" s="126"/>
      <c r="L340" s="126"/>
    </row>
    <row r="341" spans="7:12" ht="8.25">
      <c r="G341" s="195"/>
      <c r="H341" s="168"/>
      <c r="I341" s="168"/>
      <c r="J341" s="126"/>
      <c r="K341" s="126"/>
      <c r="L341" s="126"/>
    </row>
    <row r="342" spans="7:12" ht="8.25">
      <c r="G342" s="195"/>
      <c r="H342" s="168"/>
      <c r="I342" s="168"/>
      <c r="J342" s="126"/>
      <c r="K342" s="126"/>
      <c r="L342" s="126"/>
    </row>
    <row r="343" spans="7:12" ht="8.25">
      <c r="G343" s="195"/>
      <c r="H343" s="168"/>
      <c r="I343" s="168"/>
      <c r="J343" s="126"/>
      <c r="K343" s="126"/>
      <c r="L343" s="126"/>
    </row>
    <row r="344" spans="7:12" ht="8.25">
      <c r="G344" s="195"/>
      <c r="H344" s="168"/>
      <c r="I344" s="168"/>
      <c r="J344" s="126"/>
      <c r="K344" s="126"/>
      <c r="L344" s="126"/>
    </row>
    <row r="345" spans="7:12" ht="8.25">
      <c r="G345" s="195"/>
      <c r="H345" s="168"/>
      <c r="I345" s="168"/>
      <c r="J345" s="126"/>
      <c r="K345" s="126"/>
      <c r="L345" s="126"/>
    </row>
    <row r="346" spans="7:12" ht="8.25">
      <c r="G346" s="195"/>
      <c r="H346" s="168"/>
      <c r="I346" s="168"/>
      <c r="J346" s="126"/>
      <c r="K346" s="126"/>
      <c r="L346" s="126"/>
    </row>
    <row r="347" spans="7:12" ht="8.25">
      <c r="G347" s="195"/>
      <c r="H347" s="168"/>
      <c r="I347" s="168"/>
      <c r="J347" s="126"/>
      <c r="K347" s="126"/>
      <c r="L347" s="126"/>
    </row>
    <row r="348" spans="7:12" ht="8.25">
      <c r="G348" s="195"/>
      <c r="H348" s="168"/>
      <c r="I348" s="168"/>
      <c r="J348" s="126"/>
      <c r="K348" s="126"/>
      <c r="L348" s="126"/>
    </row>
  </sheetData>
  <sheetProtection insertRows="0"/>
  <autoFilter ref="A3:U3"/>
  <mergeCells count="1408">
    <mergeCell ref="L48:L50"/>
    <mergeCell ref="M218:M220"/>
    <mergeCell ref="P221:P223"/>
    <mergeCell ref="I224:I226"/>
    <mergeCell ref="J224:J226"/>
    <mergeCell ref="H310:H312"/>
    <mergeCell ref="K295:K297"/>
    <mergeCell ref="L295:L297"/>
    <mergeCell ref="J298:J300"/>
    <mergeCell ref="K298:K300"/>
    <mergeCell ref="B321:L321"/>
    <mergeCell ref="P230:P232"/>
    <mergeCell ref="M230:M232"/>
    <mergeCell ref="O230:O232"/>
    <mergeCell ref="D230:D232"/>
    <mergeCell ref="K224:K226"/>
    <mergeCell ref="L303:L305"/>
    <mergeCell ref="O303:O305"/>
    <mergeCell ref="N303:N305"/>
    <mergeCell ref="J295:J297"/>
    <mergeCell ref="D289:D294"/>
    <mergeCell ref="F271:F272"/>
    <mergeCell ref="Q307:Q309"/>
    <mergeCell ref="Q298:Q300"/>
    <mergeCell ref="I298:I300"/>
    <mergeCell ref="J307:J309"/>
    <mergeCell ref="K307:K309"/>
    <mergeCell ref="L307:L309"/>
    <mergeCell ref="M307:M309"/>
    <mergeCell ref="L298:L300"/>
    <mergeCell ref="A1:U1"/>
    <mergeCell ref="U230:U232"/>
    <mergeCell ref="C230:C232"/>
    <mergeCell ref="B230:B232"/>
    <mergeCell ref="F230:F232"/>
    <mergeCell ref="U307:U309"/>
    <mergeCell ref="U303:U305"/>
    <mergeCell ref="H303:H305"/>
    <mergeCell ref="I303:I305"/>
    <mergeCell ref="N230:N232"/>
    <mergeCell ref="R230:R232"/>
    <mergeCell ref="P303:P305"/>
    <mergeCell ref="S303:S305"/>
    <mergeCell ref="P295:P297"/>
    <mergeCell ref="Q295:Q297"/>
    <mergeCell ref="I310:I312"/>
    <mergeCell ref="J310:J312"/>
    <mergeCell ref="K310:K312"/>
    <mergeCell ref="J303:J305"/>
    <mergeCell ref="K303:K305"/>
    <mergeCell ref="T307:T309"/>
    <mergeCell ref="R307:R309"/>
    <mergeCell ref="S307:S309"/>
    <mergeCell ref="P307:P309"/>
    <mergeCell ref="N307:N309"/>
    <mergeCell ref="S310:S312"/>
    <mergeCell ref="T310:T312"/>
    <mergeCell ref="Q310:Q312"/>
    <mergeCell ref="U310:U312"/>
    <mergeCell ref="R310:R312"/>
    <mergeCell ref="H298:H300"/>
    <mergeCell ref="T303:T305"/>
    <mergeCell ref="L310:L312"/>
    <mergeCell ref="M310:M312"/>
    <mergeCell ref="N310:N312"/>
    <mergeCell ref="O310:O312"/>
    <mergeCell ref="P310:P312"/>
    <mergeCell ref="O307:O309"/>
    <mergeCell ref="R303:R305"/>
    <mergeCell ref="Q303:Q305"/>
    <mergeCell ref="M303:M305"/>
    <mergeCell ref="U298:U300"/>
    <mergeCell ref="R295:R297"/>
    <mergeCell ref="S295:S297"/>
    <mergeCell ref="T295:T297"/>
    <mergeCell ref="U295:U297"/>
    <mergeCell ref="N298:N300"/>
    <mergeCell ref="O298:O300"/>
    <mergeCell ref="U286:U288"/>
    <mergeCell ref="S286:S288"/>
    <mergeCell ref="S298:S300"/>
    <mergeCell ref="R298:R300"/>
    <mergeCell ref="T298:T300"/>
    <mergeCell ref="M298:M300"/>
    <mergeCell ref="O295:O297"/>
    <mergeCell ref="P298:P300"/>
    <mergeCell ref="M295:M297"/>
    <mergeCell ref="N295:N297"/>
    <mergeCell ref="Q286:Q288"/>
    <mergeCell ref="I286:I288"/>
    <mergeCell ref="J286:J288"/>
    <mergeCell ref="K286:K288"/>
    <mergeCell ref="L286:L288"/>
    <mergeCell ref="T286:T288"/>
    <mergeCell ref="M286:M288"/>
    <mergeCell ref="O286:O288"/>
    <mergeCell ref="P286:P288"/>
    <mergeCell ref="H286:H288"/>
    <mergeCell ref="N281:N283"/>
    <mergeCell ref="S281:S283"/>
    <mergeCell ref="T281:T283"/>
    <mergeCell ref="O281:O283"/>
    <mergeCell ref="R286:R288"/>
    <mergeCell ref="P281:P283"/>
    <mergeCell ref="Q281:Q283"/>
    <mergeCell ref="R281:R283"/>
    <mergeCell ref="N286:N288"/>
    <mergeCell ref="H281:H283"/>
    <mergeCell ref="I281:I283"/>
    <mergeCell ref="J281:J283"/>
    <mergeCell ref="K281:K283"/>
    <mergeCell ref="L281:L283"/>
    <mergeCell ref="M281:M283"/>
    <mergeCell ref="U281:U283"/>
    <mergeCell ref="T273:T275"/>
    <mergeCell ref="U273:U275"/>
    <mergeCell ref="S273:S275"/>
    <mergeCell ref="H273:H275"/>
    <mergeCell ref="I273:I275"/>
    <mergeCell ref="J273:J275"/>
    <mergeCell ref="K273:K275"/>
    <mergeCell ref="L273:L275"/>
    <mergeCell ref="M273:M275"/>
    <mergeCell ref="N273:N275"/>
    <mergeCell ref="O273:O275"/>
    <mergeCell ref="P273:P275"/>
    <mergeCell ref="P268:P270"/>
    <mergeCell ref="Q268:Q270"/>
    <mergeCell ref="R268:R270"/>
    <mergeCell ref="Q273:Q275"/>
    <mergeCell ref="R273:R275"/>
    <mergeCell ref="S268:S270"/>
    <mergeCell ref="T268:T270"/>
    <mergeCell ref="U268:U270"/>
    <mergeCell ref="T265:T267"/>
    <mergeCell ref="U265:U267"/>
    <mergeCell ref="H268:H270"/>
    <mergeCell ref="I268:I270"/>
    <mergeCell ref="J268:J270"/>
    <mergeCell ref="K268:K270"/>
    <mergeCell ref="L268:L270"/>
    <mergeCell ref="M268:M270"/>
    <mergeCell ref="N268:N270"/>
    <mergeCell ref="O268:O270"/>
    <mergeCell ref="N265:N267"/>
    <mergeCell ref="O265:O267"/>
    <mergeCell ref="P265:P267"/>
    <mergeCell ref="Q265:Q267"/>
    <mergeCell ref="R265:R267"/>
    <mergeCell ref="S265:S267"/>
    <mergeCell ref="J265:J267"/>
    <mergeCell ref="K265:K267"/>
    <mergeCell ref="L265:L267"/>
    <mergeCell ref="M265:M267"/>
    <mergeCell ref="P262:P264"/>
    <mergeCell ref="Q262:Q264"/>
    <mergeCell ref="R262:R264"/>
    <mergeCell ref="S262:S264"/>
    <mergeCell ref="T262:T264"/>
    <mergeCell ref="U262:U264"/>
    <mergeCell ref="T259:T261"/>
    <mergeCell ref="U259:U261"/>
    <mergeCell ref="H262:H264"/>
    <mergeCell ref="I262:I264"/>
    <mergeCell ref="J262:J264"/>
    <mergeCell ref="K262:K264"/>
    <mergeCell ref="L262:L264"/>
    <mergeCell ref="M262:M264"/>
    <mergeCell ref="N262:N264"/>
    <mergeCell ref="O262:O264"/>
    <mergeCell ref="N259:N261"/>
    <mergeCell ref="O259:O261"/>
    <mergeCell ref="P259:P261"/>
    <mergeCell ref="Q259:Q261"/>
    <mergeCell ref="R259:R261"/>
    <mergeCell ref="S259:S261"/>
    <mergeCell ref="H259:H261"/>
    <mergeCell ref="I259:I261"/>
    <mergeCell ref="J259:J261"/>
    <mergeCell ref="K259:K261"/>
    <mergeCell ref="L259:L261"/>
    <mergeCell ref="M259:M261"/>
    <mergeCell ref="U250:U252"/>
    <mergeCell ref="O253:O255"/>
    <mergeCell ref="P253:P255"/>
    <mergeCell ref="Q253:Q255"/>
    <mergeCell ref="R253:R255"/>
    <mergeCell ref="S253:S255"/>
    <mergeCell ref="T253:T255"/>
    <mergeCell ref="U253:U255"/>
    <mergeCell ref="R247:R249"/>
    <mergeCell ref="S247:S249"/>
    <mergeCell ref="T247:T249"/>
    <mergeCell ref="U247:U249"/>
    <mergeCell ref="O250:O252"/>
    <mergeCell ref="P250:P252"/>
    <mergeCell ref="Q250:Q252"/>
    <mergeCell ref="R250:R252"/>
    <mergeCell ref="S250:S252"/>
    <mergeCell ref="T250:T252"/>
    <mergeCell ref="N253:N255"/>
    <mergeCell ref="N250:N252"/>
    <mergeCell ref="N247:N249"/>
    <mergeCell ref="O247:O249"/>
    <mergeCell ref="P247:P249"/>
    <mergeCell ref="Q247:Q249"/>
    <mergeCell ref="I250:I252"/>
    <mergeCell ref="J250:J252"/>
    <mergeCell ref="K250:K252"/>
    <mergeCell ref="L250:L252"/>
    <mergeCell ref="I253:I255"/>
    <mergeCell ref="J253:J255"/>
    <mergeCell ref="K253:K255"/>
    <mergeCell ref="L253:L255"/>
    <mergeCell ref="S233:S235"/>
    <mergeCell ref="T233:T235"/>
    <mergeCell ref="U233:U235"/>
    <mergeCell ref="H247:H249"/>
    <mergeCell ref="H250:H252"/>
    <mergeCell ref="H253:H255"/>
    <mergeCell ref="I247:I249"/>
    <mergeCell ref="J247:J249"/>
    <mergeCell ref="K247:K249"/>
    <mergeCell ref="L247:L249"/>
    <mergeCell ref="M233:M235"/>
    <mergeCell ref="N233:N235"/>
    <mergeCell ref="O233:O235"/>
    <mergeCell ref="P233:P235"/>
    <mergeCell ref="Q233:Q235"/>
    <mergeCell ref="R233:R235"/>
    <mergeCell ref="Q218:Q220"/>
    <mergeCell ref="R218:R220"/>
    <mergeCell ref="S218:S220"/>
    <mergeCell ref="T218:T220"/>
    <mergeCell ref="U218:U220"/>
    <mergeCell ref="H233:H235"/>
    <mergeCell ref="I233:I235"/>
    <mergeCell ref="J233:J235"/>
    <mergeCell ref="K233:K235"/>
    <mergeCell ref="L233:L235"/>
    <mergeCell ref="U215:U217"/>
    <mergeCell ref="H218:H220"/>
    <mergeCell ref="I218:I220"/>
    <mergeCell ref="J218:J220"/>
    <mergeCell ref="K218:K220"/>
    <mergeCell ref="L218:L220"/>
    <mergeCell ref="N218:N220"/>
    <mergeCell ref="O218:O220"/>
    <mergeCell ref="P218:P220"/>
    <mergeCell ref="O215:O217"/>
    <mergeCell ref="I215:I217"/>
    <mergeCell ref="J215:J217"/>
    <mergeCell ref="K215:K217"/>
    <mergeCell ref="L215:L217"/>
    <mergeCell ref="M215:M217"/>
    <mergeCell ref="N215:N217"/>
    <mergeCell ref="Q221:Q223"/>
    <mergeCell ref="R221:R223"/>
    <mergeCell ref="S221:S223"/>
    <mergeCell ref="T221:T223"/>
    <mergeCell ref="O221:O223"/>
    <mergeCell ref="R215:R217"/>
    <mergeCell ref="S215:S217"/>
    <mergeCell ref="T215:T217"/>
    <mergeCell ref="P215:P217"/>
    <mergeCell ref="Q215:Q217"/>
    <mergeCell ref="U221:U223"/>
    <mergeCell ref="S224:S226"/>
    <mergeCell ref="T224:T226"/>
    <mergeCell ref="U224:U226"/>
    <mergeCell ref="I221:I223"/>
    <mergeCell ref="J221:J223"/>
    <mergeCell ref="K221:K223"/>
    <mergeCell ref="L221:L223"/>
    <mergeCell ref="M221:M223"/>
    <mergeCell ref="N221:N223"/>
    <mergeCell ref="Q236:Q238"/>
    <mergeCell ref="R236:R238"/>
    <mergeCell ref="S236:S238"/>
    <mergeCell ref="T236:T238"/>
    <mergeCell ref="U236:U238"/>
    <mergeCell ref="O227:O229"/>
    <mergeCell ref="P227:P229"/>
    <mergeCell ref="Q227:Q229"/>
    <mergeCell ref="R227:R229"/>
    <mergeCell ref="U227:U229"/>
    <mergeCell ref="L224:L226"/>
    <mergeCell ref="M224:M226"/>
    <mergeCell ref="T242:T244"/>
    <mergeCell ref="O242:O244"/>
    <mergeCell ref="P242:P244"/>
    <mergeCell ref="Q242:Q244"/>
    <mergeCell ref="R242:R244"/>
    <mergeCell ref="S242:S244"/>
    <mergeCell ref="T227:T229"/>
    <mergeCell ref="N227:N229"/>
    <mergeCell ref="U242:U244"/>
    <mergeCell ref="I236:I238"/>
    <mergeCell ref="J236:J238"/>
    <mergeCell ref="K236:K238"/>
    <mergeCell ref="L236:L238"/>
    <mergeCell ref="M236:M238"/>
    <mergeCell ref="N236:N238"/>
    <mergeCell ref="O236:O238"/>
    <mergeCell ref="P236:P238"/>
    <mergeCell ref="N242:N244"/>
    <mergeCell ref="H236:H238"/>
    <mergeCell ref="H242:H244"/>
    <mergeCell ref="I242:I244"/>
    <mergeCell ref="J242:J244"/>
    <mergeCell ref="K242:K244"/>
    <mergeCell ref="L242:L244"/>
    <mergeCell ref="U209:U211"/>
    <mergeCell ref="H215:H217"/>
    <mergeCell ref="H221:H223"/>
    <mergeCell ref="H224:H226"/>
    <mergeCell ref="N224:N226"/>
    <mergeCell ref="O224:O226"/>
    <mergeCell ref="P224:P226"/>
    <mergeCell ref="Q224:Q226"/>
    <mergeCell ref="N209:N211"/>
    <mergeCell ref="R224:R226"/>
    <mergeCell ref="R209:R211"/>
    <mergeCell ref="S209:S211"/>
    <mergeCell ref="Q205:Q207"/>
    <mergeCell ref="R205:R207"/>
    <mergeCell ref="S205:S207"/>
    <mergeCell ref="T209:T211"/>
    <mergeCell ref="T205:T207"/>
    <mergeCell ref="P205:P207"/>
    <mergeCell ref="U205:U207"/>
    <mergeCell ref="I209:I211"/>
    <mergeCell ref="J209:J211"/>
    <mergeCell ref="K209:K211"/>
    <mergeCell ref="L209:L211"/>
    <mergeCell ref="M209:M211"/>
    <mergeCell ref="O209:O211"/>
    <mergeCell ref="P209:P211"/>
    <mergeCell ref="Q209:Q211"/>
    <mergeCell ref="S199:S201"/>
    <mergeCell ref="T199:T201"/>
    <mergeCell ref="U199:U201"/>
    <mergeCell ref="I205:I207"/>
    <mergeCell ref="J205:J207"/>
    <mergeCell ref="K205:K207"/>
    <mergeCell ref="L205:L207"/>
    <mergeCell ref="M205:M207"/>
    <mergeCell ref="N205:N207"/>
    <mergeCell ref="O205:O207"/>
    <mergeCell ref="M199:M201"/>
    <mergeCell ref="N199:N201"/>
    <mergeCell ref="O199:O201"/>
    <mergeCell ref="P199:P201"/>
    <mergeCell ref="Q199:Q201"/>
    <mergeCell ref="R199:R201"/>
    <mergeCell ref="S190:S192"/>
    <mergeCell ref="T190:T192"/>
    <mergeCell ref="U190:U192"/>
    <mergeCell ref="H199:H201"/>
    <mergeCell ref="H205:H207"/>
    <mergeCell ref="H209:H211"/>
    <mergeCell ref="I199:I201"/>
    <mergeCell ref="J199:J201"/>
    <mergeCell ref="K199:K201"/>
    <mergeCell ref="L199:L201"/>
    <mergeCell ref="O184:O186"/>
    <mergeCell ref="N190:N192"/>
    <mergeCell ref="O190:O192"/>
    <mergeCell ref="P190:P192"/>
    <mergeCell ref="Q190:Q192"/>
    <mergeCell ref="R190:R192"/>
    <mergeCell ref="M187:M189"/>
    <mergeCell ref="U184:U186"/>
    <mergeCell ref="N187:N189"/>
    <mergeCell ref="O187:O189"/>
    <mergeCell ref="P187:P189"/>
    <mergeCell ref="Q187:Q189"/>
    <mergeCell ref="R187:R189"/>
    <mergeCell ref="S187:S189"/>
    <mergeCell ref="T187:T189"/>
    <mergeCell ref="U187:U189"/>
    <mergeCell ref="T178:T180"/>
    <mergeCell ref="O178:O180"/>
    <mergeCell ref="P178:P180"/>
    <mergeCell ref="Q178:Q180"/>
    <mergeCell ref="R178:R180"/>
    <mergeCell ref="P184:P186"/>
    <mergeCell ref="Q184:Q186"/>
    <mergeCell ref="R184:R186"/>
    <mergeCell ref="S184:S186"/>
    <mergeCell ref="T184:T186"/>
    <mergeCell ref="N178:N180"/>
    <mergeCell ref="I184:I186"/>
    <mergeCell ref="J184:J186"/>
    <mergeCell ref="K184:K186"/>
    <mergeCell ref="L184:L186"/>
    <mergeCell ref="N184:N186"/>
    <mergeCell ref="M184:M186"/>
    <mergeCell ref="H184:H186"/>
    <mergeCell ref="H190:H192"/>
    <mergeCell ref="I190:I192"/>
    <mergeCell ref="J190:J192"/>
    <mergeCell ref="K190:K192"/>
    <mergeCell ref="L190:L192"/>
    <mergeCell ref="J187:J189"/>
    <mergeCell ref="K187:K189"/>
    <mergeCell ref="L187:L189"/>
    <mergeCell ref="T169:T171"/>
    <mergeCell ref="U169:U171"/>
    <mergeCell ref="S178:S180"/>
    <mergeCell ref="H178:H180"/>
    <mergeCell ref="I178:I180"/>
    <mergeCell ref="J178:J180"/>
    <mergeCell ref="K178:K180"/>
    <mergeCell ref="L178:L180"/>
    <mergeCell ref="M178:M180"/>
    <mergeCell ref="U178:U180"/>
    <mergeCell ref="T161:T163"/>
    <mergeCell ref="U161:U163"/>
    <mergeCell ref="H169:H171"/>
    <mergeCell ref="I169:I171"/>
    <mergeCell ref="J169:J171"/>
    <mergeCell ref="K169:K171"/>
    <mergeCell ref="L169:L171"/>
    <mergeCell ref="M169:M171"/>
    <mergeCell ref="N169:N171"/>
    <mergeCell ref="O169:O171"/>
    <mergeCell ref="N161:N163"/>
    <mergeCell ref="O161:O163"/>
    <mergeCell ref="P161:P163"/>
    <mergeCell ref="Q161:Q163"/>
    <mergeCell ref="R161:R163"/>
    <mergeCell ref="S161:S163"/>
    <mergeCell ref="H161:H163"/>
    <mergeCell ref="I161:I163"/>
    <mergeCell ref="J161:J163"/>
    <mergeCell ref="K161:K163"/>
    <mergeCell ref="L161:L163"/>
    <mergeCell ref="M161:M163"/>
    <mergeCell ref="P155:P157"/>
    <mergeCell ref="Q155:Q157"/>
    <mergeCell ref="R155:R157"/>
    <mergeCell ref="S155:S157"/>
    <mergeCell ref="T155:T157"/>
    <mergeCell ref="U155:U157"/>
    <mergeCell ref="T149:T151"/>
    <mergeCell ref="U149:U151"/>
    <mergeCell ref="H155:H157"/>
    <mergeCell ref="I155:I157"/>
    <mergeCell ref="J155:J157"/>
    <mergeCell ref="K155:K157"/>
    <mergeCell ref="L155:L157"/>
    <mergeCell ref="M155:M157"/>
    <mergeCell ref="N155:N157"/>
    <mergeCell ref="O155:O157"/>
    <mergeCell ref="N149:N151"/>
    <mergeCell ref="O149:O151"/>
    <mergeCell ref="P149:P151"/>
    <mergeCell ref="Q149:Q151"/>
    <mergeCell ref="R149:R151"/>
    <mergeCell ref="S149:S151"/>
    <mergeCell ref="R146:R148"/>
    <mergeCell ref="S146:S148"/>
    <mergeCell ref="T146:T148"/>
    <mergeCell ref="U146:U148"/>
    <mergeCell ref="H149:H151"/>
    <mergeCell ref="I149:I151"/>
    <mergeCell ref="J149:J151"/>
    <mergeCell ref="K149:K151"/>
    <mergeCell ref="L149:L151"/>
    <mergeCell ref="M149:M151"/>
    <mergeCell ref="T142:T144"/>
    <mergeCell ref="U142:U144"/>
    <mergeCell ref="J146:J148"/>
    <mergeCell ref="K146:K148"/>
    <mergeCell ref="L146:L148"/>
    <mergeCell ref="M146:M148"/>
    <mergeCell ref="N146:N148"/>
    <mergeCell ref="O146:O148"/>
    <mergeCell ref="P146:P148"/>
    <mergeCell ref="Q146:Q148"/>
    <mergeCell ref="N142:N144"/>
    <mergeCell ref="O142:O144"/>
    <mergeCell ref="P142:P144"/>
    <mergeCell ref="Q142:Q144"/>
    <mergeCell ref="R142:R144"/>
    <mergeCell ref="S142:S144"/>
    <mergeCell ref="H142:H144"/>
    <mergeCell ref="I142:I144"/>
    <mergeCell ref="J142:J144"/>
    <mergeCell ref="K142:K144"/>
    <mergeCell ref="L142:L144"/>
    <mergeCell ref="M142:M144"/>
    <mergeCell ref="U129:U131"/>
    <mergeCell ref="O132:O134"/>
    <mergeCell ref="P132:P134"/>
    <mergeCell ref="Q132:Q134"/>
    <mergeCell ref="R132:R134"/>
    <mergeCell ref="S132:S134"/>
    <mergeCell ref="T132:T134"/>
    <mergeCell ref="U132:U134"/>
    <mergeCell ref="O129:O131"/>
    <mergeCell ref="P129:P131"/>
    <mergeCell ref="Q129:Q131"/>
    <mergeCell ref="R129:R131"/>
    <mergeCell ref="S129:S131"/>
    <mergeCell ref="T129:T131"/>
    <mergeCell ref="P135:P137"/>
    <mergeCell ref="Q135:Q137"/>
    <mergeCell ref="R135:R137"/>
    <mergeCell ref="S135:S137"/>
    <mergeCell ref="T135:T137"/>
    <mergeCell ref="U135:U137"/>
    <mergeCell ref="I135:I137"/>
    <mergeCell ref="J135:J137"/>
    <mergeCell ref="K135:K137"/>
    <mergeCell ref="L135:L137"/>
    <mergeCell ref="N129:N131"/>
    <mergeCell ref="N132:N134"/>
    <mergeCell ref="N135:N137"/>
    <mergeCell ref="I129:I131"/>
    <mergeCell ref="J129:J131"/>
    <mergeCell ref="K129:K131"/>
    <mergeCell ref="L129:L131"/>
    <mergeCell ref="I132:I134"/>
    <mergeCell ref="J132:J134"/>
    <mergeCell ref="K132:K134"/>
    <mergeCell ref="L132:L134"/>
    <mergeCell ref="P117:P119"/>
    <mergeCell ref="Q117:Q119"/>
    <mergeCell ref="R117:R119"/>
    <mergeCell ref="S117:S119"/>
    <mergeCell ref="T117:T119"/>
    <mergeCell ref="U117:U119"/>
    <mergeCell ref="H117:H119"/>
    <mergeCell ref="I117:I119"/>
    <mergeCell ref="J117:J119"/>
    <mergeCell ref="K117:K119"/>
    <mergeCell ref="L117:L119"/>
    <mergeCell ref="M117:M119"/>
    <mergeCell ref="I97:I99"/>
    <mergeCell ref="J97:J99"/>
    <mergeCell ref="K97:K99"/>
    <mergeCell ref="L97:L99"/>
    <mergeCell ref="U97:U99"/>
    <mergeCell ref="R97:R99"/>
    <mergeCell ref="S97:S99"/>
    <mergeCell ref="T97:T99"/>
    <mergeCell ref="N97:N99"/>
    <mergeCell ref="P97:P99"/>
    <mergeCell ref="S78:S80"/>
    <mergeCell ref="T78:T80"/>
    <mergeCell ref="U78:U80"/>
    <mergeCell ref="O81:O83"/>
    <mergeCell ref="P81:P83"/>
    <mergeCell ref="Q81:Q83"/>
    <mergeCell ref="R81:R83"/>
    <mergeCell ref="S81:S83"/>
    <mergeCell ref="T81:T83"/>
    <mergeCell ref="U81:U83"/>
    <mergeCell ref="H78:H80"/>
    <mergeCell ref="I78:I80"/>
    <mergeCell ref="J78:J80"/>
    <mergeCell ref="K78:K80"/>
    <mergeCell ref="L78:L80"/>
    <mergeCell ref="J81:J83"/>
    <mergeCell ref="K81:K83"/>
    <mergeCell ref="L81:L83"/>
    <mergeCell ref="J63:J65"/>
    <mergeCell ref="K63:K65"/>
    <mergeCell ref="L63:L65"/>
    <mergeCell ref="H69:H71"/>
    <mergeCell ref="I69:I71"/>
    <mergeCell ref="J69:J71"/>
    <mergeCell ref="K69:K71"/>
    <mergeCell ref="L69:L71"/>
    <mergeCell ref="H63:H65"/>
    <mergeCell ref="K54:K56"/>
    <mergeCell ref="L54:L56"/>
    <mergeCell ref="J57:J59"/>
    <mergeCell ref="K57:K59"/>
    <mergeCell ref="L57:L59"/>
    <mergeCell ref="I60:I62"/>
    <mergeCell ref="J60:J62"/>
    <mergeCell ref="K60:K62"/>
    <mergeCell ref="L60:L62"/>
    <mergeCell ref="U109:U111"/>
    <mergeCell ref="N109:N111"/>
    <mergeCell ref="O109:O111"/>
    <mergeCell ref="P109:P111"/>
    <mergeCell ref="Q109:Q111"/>
    <mergeCell ref="R109:R111"/>
    <mergeCell ref="S109:S111"/>
    <mergeCell ref="H109:H111"/>
    <mergeCell ref="I109:I111"/>
    <mergeCell ref="J109:J111"/>
    <mergeCell ref="K109:K111"/>
    <mergeCell ref="L109:L111"/>
    <mergeCell ref="M109:M111"/>
    <mergeCell ref="U112:U114"/>
    <mergeCell ref="H112:H114"/>
    <mergeCell ref="I112:I114"/>
    <mergeCell ref="J112:J114"/>
    <mergeCell ref="K112:K114"/>
    <mergeCell ref="L112:L114"/>
    <mergeCell ref="M112:M114"/>
    <mergeCell ref="N112:N114"/>
    <mergeCell ref="O112:O114"/>
    <mergeCell ref="P112:P114"/>
    <mergeCell ref="Q112:Q114"/>
    <mergeCell ref="R112:R114"/>
    <mergeCell ref="S104:S106"/>
    <mergeCell ref="T104:T106"/>
    <mergeCell ref="S112:S114"/>
    <mergeCell ref="T112:T114"/>
    <mergeCell ref="T109:T111"/>
    <mergeCell ref="Q104:Q106"/>
    <mergeCell ref="R104:R106"/>
    <mergeCell ref="U104:U106"/>
    <mergeCell ref="H104:H106"/>
    <mergeCell ref="I104:I106"/>
    <mergeCell ref="J104:J106"/>
    <mergeCell ref="K104:K106"/>
    <mergeCell ref="L104:L106"/>
    <mergeCell ref="M104:M106"/>
    <mergeCell ref="N104:N106"/>
    <mergeCell ref="O104:O106"/>
    <mergeCell ref="P104:P106"/>
    <mergeCell ref="U84:U86"/>
    <mergeCell ref="H84:H86"/>
    <mergeCell ref="I84:I86"/>
    <mergeCell ref="J84:J86"/>
    <mergeCell ref="K84:K86"/>
    <mergeCell ref="L84:L86"/>
    <mergeCell ref="P84:P86"/>
    <mergeCell ref="Q97:Q99"/>
    <mergeCell ref="H97:H99"/>
    <mergeCell ref="M190:M192"/>
    <mergeCell ref="M247:M249"/>
    <mergeCell ref="M250:M252"/>
    <mergeCell ref="M97:M99"/>
    <mergeCell ref="N166:N168"/>
    <mergeCell ref="O166:O168"/>
    <mergeCell ref="O97:O99"/>
    <mergeCell ref="N117:N119"/>
    <mergeCell ref="O117:O119"/>
    <mergeCell ref="O135:O137"/>
    <mergeCell ref="P166:P168"/>
    <mergeCell ref="M253:M255"/>
    <mergeCell ref="M242:M244"/>
    <mergeCell ref="T84:T86"/>
    <mergeCell ref="S84:S86"/>
    <mergeCell ref="R166:R168"/>
    <mergeCell ref="S166:S168"/>
    <mergeCell ref="Q166:Q168"/>
    <mergeCell ref="T75:T77"/>
    <mergeCell ref="T72:T74"/>
    <mergeCell ref="M129:M131"/>
    <mergeCell ref="M132:M134"/>
    <mergeCell ref="M135:M137"/>
    <mergeCell ref="N84:N86"/>
    <mergeCell ref="O84:O86"/>
    <mergeCell ref="M84:M86"/>
    <mergeCell ref="Q84:Q86"/>
    <mergeCell ref="R84:R86"/>
    <mergeCell ref="N78:N80"/>
    <mergeCell ref="N81:N83"/>
    <mergeCell ref="O78:O80"/>
    <mergeCell ref="P78:P80"/>
    <mergeCell ref="Q78:Q80"/>
    <mergeCell ref="R78:R80"/>
    <mergeCell ref="M78:M80"/>
    <mergeCell ref="H51:H53"/>
    <mergeCell ref="H54:H56"/>
    <mergeCell ref="H57:H59"/>
    <mergeCell ref="H60:H62"/>
    <mergeCell ref="H72:H74"/>
    <mergeCell ref="J72:J74"/>
    <mergeCell ref="K72:K74"/>
    <mergeCell ref="L72:L74"/>
    <mergeCell ref="J54:J56"/>
    <mergeCell ref="M81:M83"/>
    <mergeCell ref="I51:I53"/>
    <mergeCell ref="I57:I59"/>
    <mergeCell ref="I63:I65"/>
    <mergeCell ref="K51:K53"/>
    <mergeCell ref="Q11:Q14"/>
    <mergeCell ref="M29:M31"/>
    <mergeCell ref="K41:K43"/>
    <mergeCell ref="L41:L43"/>
    <mergeCell ref="I72:I74"/>
    <mergeCell ref="J7:J10"/>
    <mergeCell ref="H9:H10"/>
    <mergeCell ref="H7:H8"/>
    <mergeCell ref="I7:I8"/>
    <mergeCell ref="I9:I10"/>
    <mergeCell ref="H41:H43"/>
    <mergeCell ref="I41:I43"/>
    <mergeCell ref="J41:J43"/>
    <mergeCell ref="H18:H20"/>
    <mergeCell ref="J18:J20"/>
    <mergeCell ref="T18:T20"/>
    <mergeCell ref="M26:M28"/>
    <mergeCell ref="J51:J53"/>
    <mergeCell ref="T4:T6"/>
    <mergeCell ref="U4:U6"/>
    <mergeCell ref="H29:H31"/>
    <mergeCell ref="I29:I31"/>
    <mergeCell ref="J29:J31"/>
    <mergeCell ref="K29:K31"/>
    <mergeCell ref="L29:L31"/>
    <mergeCell ref="T41:T43"/>
    <mergeCell ref="T11:T14"/>
    <mergeCell ref="P75:P77"/>
    <mergeCell ref="I75:I77"/>
    <mergeCell ref="T7:T10"/>
    <mergeCell ref="U7:U10"/>
    <mergeCell ref="T48:T50"/>
    <mergeCell ref="U48:U50"/>
    <mergeCell ref="T69:T71"/>
    <mergeCell ref="I32:I34"/>
    <mergeCell ref="U11:U14"/>
    <mergeCell ref="U18:U20"/>
    <mergeCell ref="U63:U65"/>
    <mergeCell ref="U72:U74"/>
    <mergeCell ref="U69:U71"/>
    <mergeCell ref="U75:U77"/>
    <mergeCell ref="S72:S74"/>
    <mergeCell ref="U41:U43"/>
    <mergeCell ref="T51:T53"/>
    <mergeCell ref="U51:U53"/>
    <mergeCell ref="T54:T56"/>
    <mergeCell ref="U54:U56"/>
    <mergeCell ref="T63:T65"/>
    <mergeCell ref="U60:U62"/>
    <mergeCell ref="S48:S50"/>
    <mergeCell ref="S41:S43"/>
    <mergeCell ref="T26:T28"/>
    <mergeCell ref="U26:U28"/>
    <mergeCell ref="T29:T31"/>
    <mergeCell ref="U29:U31"/>
    <mergeCell ref="T32:T34"/>
    <mergeCell ref="U32:U34"/>
    <mergeCell ref="N54:N56"/>
    <mergeCell ref="U172:U176"/>
    <mergeCell ref="G54:G56"/>
    <mergeCell ref="G63:G65"/>
    <mergeCell ref="G60:G62"/>
    <mergeCell ref="G69:G71"/>
    <mergeCell ref="T57:T59"/>
    <mergeCell ref="T60:T62"/>
    <mergeCell ref="U57:U59"/>
    <mergeCell ref="G57:G59"/>
    <mergeCell ref="D35:D39"/>
    <mergeCell ref="D44:D46"/>
    <mergeCell ref="D41:D43"/>
    <mergeCell ref="E41:E43"/>
    <mergeCell ref="F41:F43"/>
    <mergeCell ref="M54:M56"/>
    <mergeCell ref="G49:G50"/>
    <mergeCell ref="G51:G53"/>
    <mergeCell ref="L51:L53"/>
    <mergeCell ref="I54:I56"/>
    <mergeCell ref="O54:O56"/>
    <mergeCell ref="P54:P56"/>
    <mergeCell ref="C51:C53"/>
    <mergeCell ref="M48:M50"/>
    <mergeCell ref="N48:N50"/>
    <mergeCell ref="O48:O50"/>
    <mergeCell ref="P48:P50"/>
    <mergeCell ref="M51:M53"/>
    <mergeCell ref="N51:N53"/>
    <mergeCell ref="O51:O53"/>
    <mergeCell ref="P51:P53"/>
    <mergeCell ref="R51:R53"/>
    <mergeCell ref="S51:S53"/>
    <mergeCell ref="Q51:Q53"/>
    <mergeCell ref="O26:O28"/>
    <mergeCell ref="P26:P28"/>
    <mergeCell ref="R26:R28"/>
    <mergeCell ref="S26:S28"/>
    <mergeCell ref="Q26:Q28"/>
    <mergeCell ref="R48:R50"/>
    <mergeCell ref="R54:R56"/>
    <mergeCell ref="S54:S56"/>
    <mergeCell ref="Q54:Q56"/>
    <mergeCell ref="O32:O34"/>
    <mergeCell ref="R32:R34"/>
    <mergeCell ref="O18:O20"/>
    <mergeCell ref="P18:P20"/>
    <mergeCell ref="R18:R20"/>
    <mergeCell ref="S18:S20"/>
    <mergeCell ref="Q18:Q20"/>
    <mergeCell ref="Q48:Q50"/>
    <mergeCell ref="R29:R31"/>
    <mergeCell ref="S29:S31"/>
    <mergeCell ref="M11:M14"/>
    <mergeCell ref="N11:N14"/>
    <mergeCell ref="O11:O14"/>
    <mergeCell ref="P11:P14"/>
    <mergeCell ref="R11:R14"/>
    <mergeCell ref="S11:S14"/>
    <mergeCell ref="N29:N31"/>
    <mergeCell ref="M7:M10"/>
    <mergeCell ref="N7:N10"/>
    <mergeCell ref="O7:O10"/>
    <mergeCell ref="P7:P10"/>
    <mergeCell ref="R7:R10"/>
    <mergeCell ref="S7:S10"/>
    <mergeCell ref="Q7:Q10"/>
    <mergeCell ref="A135:A137"/>
    <mergeCell ref="C132:C134"/>
    <mergeCell ref="A132:A134"/>
    <mergeCell ref="C129:C131"/>
    <mergeCell ref="A129:A131"/>
    <mergeCell ref="B129:B131"/>
    <mergeCell ref="B132:B134"/>
    <mergeCell ref="B135:B137"/>
    <mergeCell ref="A78:A80"/>
    <mergeCell ref="A81:A83"/>
    <mergeCell ref="A84:A86"/>
    <mergeCell ref="C97:C99"/>
    <mergeCell ref="A97:A99"/>
    <mergeCell ref="B78:B80"/>
    <mergeCell ref="B81:B83"/>
    <mergeCell ref="B84:B86"/>
    <mergeCell ref="B97:B99"/>
    <mergeCell ref="A18:A20"/>
    <mergeCell ref="C18:C20"/>
    <mergeCell ref="C26:C28"/>
    <mergeCell ref="A26:A28"/>
    <mergeCell ref="C48:C50"/>
    <mergeCell ref="B18:B20"/>
    <mergeCell ref="B26:B28"/>
    <mergeCell ref="B48:B50"/>
    <mergeCell ref="A51:A53"/>
    <mergeCell ref="C54:C56"/>
    <mergeCell ref="A54:A56"/>
    <mergeCell ref="B51:B53"/>
    <mergeCell ref="B54:B56"/>
    <mergeCell ref="A29:A31"/>
    <mergeCell ref="B29:B31"/>
    <mergeCell ref="A48:A50"/>
    <mergeCell ref="C29:C31"/>
    <mergeCell ref="A4:A6"/>
    <mergeCell ref="C4:C6"/>
    <mergeCell ref="C7:C10"/>
    <mergeCell ref="A7:A10"/>
    <mergeCell ref="C11:C14"/>
    <mergeCell ref="A11:A14"/>
    <mergeCell ref="B4:B6"/>
    <mergeCell ref="B7:B10"/>
    <mergeCell ref="B11:B14"/>
    <mergeCell ref="M2:T2"/>
    <mergeCell ref="G2:L2"/>
    <mergeCell ref="M4:M6"/>
    <mergeCell ref="N4:N6"/>
    <mergeCell ref="O4:O6"/>
    <mergeCell ref="P4:P6"/>
    <mergeCell ref="R4:R6"/>
    <mergeCell ref="S4:S6"/>
    <mergeCell ref="Q4:Q6"/>
    <mergeCell ref="G4:G6"/>
    <mergeCell ref="O29:O31"/>
    <mergeCell ref="P29:P31"/>
    <mergeCell ref="Q29:Q31"/>
    <mergeCell ref="A32:A34"/>
    <mergeCell ref="B32:B34"/>
    <mergeCell ref="C32:C34"/>
    <mergeCell ref="M32:M34"/>
    <mergeCell ref="N32:N34"/>
    <mergeCell ref="D32:D34"/>
    <mergeCell ref="J32:J34"/>
    <mergeCell ref="P32:P34"/>
    <mergeCell ref="Q32:Q34"/>
    <mergeCell ref="E32:E34"/>
    <mergeCell ref="F32:F34"/>
    <mergeCell ref="H32:H34"/>
    <mergeCell ref="G32:G34"/>
    <mergeCell ref="S32:S34"/>
    <mergeCell ref="A41:A43"/>
    <mergeCell ref="B41:B43"/>
    <mergeCell ref="C41:C43"/>
    <mergeCell ref="M41:M43"/>
    <mergeCell ref="N41:N43"/>
    <mergeCell ref="O41:O43"/>
    <mergeCell ref="P41:P43"/>
    <mergeCell ref="Q41:Q43"/>
    <mergeCell ref="R41:R43"/>
    <mergeCell ref="A57:A59"/>
    <mergeCell ref="B57:B59"/>
    <mergeCell ref="C57:C59"/>
    <mergeCell ref="M57:M59"/>
    <mergeCell ref="N57:N59"/>
    <mergeCell ref="O57:O59"/>
    <mergeCell ref="F57:F59"/>
    <mergeCell ref="P57:P59"/>
    <mergeCell ref="Q57:Q59"/>
    <mergeCell ref="R57:R59"/>
    <mergeCell ref="S57:S59"/>
    <mergeCell ref="A60:A62"/>
    <mergeCell ref="B60:B62"/>
    <mergeCell ref="C60:C62"/>
    <mergeCell ref="M60:M62"/>
    <mergeCell ref="N60:N62"/>
    <mergeCell ref="O60:O62"/>
    <mergeCell ref="P60:P62"/>
    <mergeCell ref="Q60:Q62"/>
    <mergeCell ref="R60:R62"/>
    <mergeCell ref="S60:S62"/>
    <mergeCell ref="A63:A65"/>
    <mergeCell ref="B63:B65"/>
    <mergeCell ref="C63:C65"/>
    <mergeCell ref="M63:M65"/>
    <mergeCell ref="N63:N65"/>
    <mergeCell ref="O63:O65"/>
    <mergeCell ref="P63:P65"/>
    <mergeCell ref="Q63:Q65"/>
    <mergeCell ref="R63:R65"/>
    <mergeCell ref="S63:S65"/>
    <mergeCell ref="A69:A71"/>
    <mergeCell ref="B69:B71"/>
    <mergeCell ref="C69:C71"/>
    <mergeCell ref="M69:M71"/>
    <mergeCell ref="N69:N71"/>
    <mergeCell ref="O69:O71"/>
    <mergeCell ref="P69:P71"/>
    <mergeCell ref="Q69:Q71"/>
    <mergeCell ref="R69:R71"/>
    <mergeCell ref="S69:S71"/>
    <mergeCell ref="A72:A74"/>
    <mergeCell ref="B72:B74"/>
    <mergeCell ref="C72:C74"/>
    <mergeCell ref="M72:M74"/>
    <mergeCell ref="N72:N74"/>
    <mergeCell ref="O72:O74"/>
    <mergeCell ref="P72:P74"/>
    <mergeCell ref="Q72:Q74"/>
    <mergeCell ref="R72:R74"/>
    <mergeCell ref="C75:C77"/>
    <mergeCell ref="M75:M77"/>
    <mergeCell ref="N75:N77"/>
    <mergeCell ref="O75:O77"/>
    <mergeCell ref="J75:J77"/>
    <mergeCell ref="K75:K77"/>
    <mergeCell ref="L75:L77"/>
    <mergeCell ref="S75:S77"/>
    <mergeCell ref="A184:A186"/>
    <mergeCell ref="B184:B186"/>
    <mergeCell ref="C184:C186"/>
    <mergeCell ref="B112:B114"/>
    <mergeCell ref="C112:C114"/>
    <mergeCell ref="A117:A119"/>
    <mergeCell ref="C78:C80"/>
    <mergeCell ref="C81:C83"/>
    <mergeCell ref="C84:C86"/>
    <mergeCell ref="B117:B119"/>
    <mergeCell ref="A75:A77"/>
    <mergeCell ref="B75:B77"/>
    <mergeCell ref="B187:B189"/>
    <mergeCell ref="C187:C189"/>
    <mergeCell ref="A104:A106"/>
    <mergeCell ref="B104:B106"/>
    <mergeCell ref="C104:C106"/>
    <mergeCell ref="A109:A111"/>
    <mergeCell ref="B109:B111"/>
    <mergeCell ref="C109:C111"/>
    <mergeCell ref="A112:A114"/>
    <mergeCell ref="C135:C137"/>
    <mergeCell ref="C205:C207"/>
    <mergeCell ref="A209:A211"/>
    <mergeCell ref="C215:C217"/>
    <mergeCell ref="C117:C119"/>
    <mergeCell ref="A142:A144"/>
    <mergeCell ref="A146:A148"/>
    <mergeCell ref="C146:C148"/>
    <mergeCell ref="A218:A220"/>
    <mergeCell ref="B218:B220"/>
    <mergeCell ref="C218:C220"/>
    <mergeCell ref="A215:A217"/>
    <mergeCell ref="B215:B217"/>
    <mergeCell ref="A205:A207"/>
    <mergeCell ref="B205:B207"/>
    <mergeCell ref="A273:A275"/>
    <mergeCell ref="B273:B275"/>
    <mergeCell ref="C273:C275"/>
    <mergeCell ref="A250:A252"/>
    <mergeCell ref="B250:B252"/>
    <mergeCell ref="C250:C252"/>
    <mergeCell ref="A253:A255"/>
    <mergeCell ref="A262:A264"/>
    <mergeCell ref="B262:B264"/>
    <mergeCell ref="C262:C264"/>
    <mergeCell ref="A149:A151"/>
    <mergeCell ref="B149:B151"/>
    <mergeCell ref="C149:C151"/>
    <mergeCell ref="A155:A157"/>
    <mergeCell ref="B155:B157"/>
    <mergeCell ref="C155:C157"/>
    <mergeCell ref="A161:A163"/>
    <mergeCell ref="B161:B163"/>
    <mergeCell ref="C161:C163"/>
    <mergeCell ref="A166:A168"/>
    <mergeCell ref="B166:B168"/>
    <mergeCell ref="C166:C168"/>
    <mergeCell ref="C199:C201"/>
    <mergeCell ref="A190:A192"/>
    <mergeCell ref="B190:B192"/>
    <mergeCell ref="C190:C192"/>
    <mergeCell ref="A169:A171"/>
    <mergeCell ref="B169:B171"/>
    <mergeCell ref="C169:C171"/>
    <mergeCell ref="A178:A180"/>
    <mergeCell ref="B178:B180"/>
    <mergeCell ref="C178:C180"/>
    <mergeCell ref="A187:A189"/>
    <mergeCell ref="A268:A270"/>
    <mergeCell ref="B268:B270"/>
    <mergeCell ref="C268:C270"/>
    <mergeCell ref="B253:B255"/>
    <mergeCell ref="C253:C255"/>
    <mergeCell ref="B209:B211"/>
    <mergeCell ref="C209:C211"/>
    <mergeCell ref="A199:A201"/>
    <mergeCell ref="B199:B201"/>
    <mergeCell ref="B221:B223"/>
    <mergeCell ref="C221:C223"/>
    <mergeCell ref="A224:A226"/>
    <mergeCell ref="B224:B226"/>
    <mergeCell ref="C224:C226"/>
    <mergeCell ref="C236:C238"/>
    <mergeCell ref="A227:A229"/>
    <mergeCell ref="B227:B229"/>
    <mergeCell ref="C227:C229"/>
    <mergeCell ref="A221:A223"/>
    <mergeCell ref="B242:B244"/>
    <mergeCell ref="C242:C244"/>
    <mergeCell ref="A259:A261"/>
    <mergeCell ref="B259:B261"/>
    <mergeCell ref="A247:A249"/>
    <mergeCell ref="B247:B249"/>
    <mergeCell ref="C247:C249"/>
    <mergeCell ref="C259:C261"/>
    <mergeCell ref="A242:A244"/>
    <mergeCell ref="N26:N28"/>
    <mergeCell ref="I18:I20"/>
    <mergeCell ref="A265:A267"/>
    <mergeCell ref="B265:B267"/>
    <mergeCell ref="C265:C267"/>
    <mergeCell ref="A233:A235"/>
    <mergeCell ref="B233:B235"/>
    <mergeCell ref="C233:C235"/>
    <mergeCell ref="A236:A238"/>
    <mergeCell ref="B236:B238"/>
    <mergeCell ref="B307:B309"/>
    <mergeCell ref="C307:C309"/>
    <mergeCell ref="M18:M20"/>
    <mergeCell ref="N18:N20"/>
    <mergeCell ref="E18:E20"/>
    <mergeCell ref="H26:H28"/>
    <mergeCell ref="I26:I28"/>
    <mergeCell ref="J26:J28"/>
    <mergeCell ref="K26:K28"/>
    <mergeCell ref="L26:L28"/>
    <mergeCell ref="A298:A300"/>
    <mergeCell ref="B298:B300"/>
    <mergeCell ref="C298:C300"/>
    <mergeCell ref="A310:A312"/>
    <mergeCell ref="B310:B312"/>
    <mergeCell ref="C310:C312"/>
    <mergeCell ref="A303:A305"/>
    <mergeCell ref="B303:B305"/>
    <mergeCell ref="C303:C305"/>
    <mergeCell ref="A307:A309"/>
    <mergeCell ref="A295:A297"/>
    <mergeCell ref="B295:B297"/>
    <mergeCell ref="C295:C297"/>
    <mergeCell ref="A281:A283"/>
    <mergeCell ref="B281:B283"/>
    <mergeCell ref="C281:C283"/>
    <mergeCell ref="A286:A288"/>
    <mergeCell ref="B286:B288"/>
    <mergeCell ref="C286:C288"/>
    <mergeCell ref="B142:B144"/>
    <mergeCell ref="C142:C144"/>
    <mergeCell ref="E26:E28"/>
    <mergeCell ref="D29:D31"/>
    <mergeCell ref="D26:D28"/>
    <mergeCell ref="B146:B148"/>
    <mergeCell ref="D117:D124"/>
    <mergeCell ref="E51:E53"/>
    <mergeCell ref="D84:D86"/>
    <mergeCell ref="E84:E86"/>
    <mergeCell ref="D4:D6"/>
    <mergeCell ref="E4:E6"/>
    <mergeCell ref="F4:F6"/>
    <mergeCell ref="D11:D17"/>
    <mergeCell ref="E11:E14"/>
    <mergeCell ref="K18:K20"/>
    <mergeCell ref="E7:E10"/>
    <mergeCell ref="G7:G8"/>
    <mergeCell ref="G9:G10"/>
    <mergeCell ref="G11:G14"/>
    <mergeCell ref="D7:D10"/>
    <mergeCell ref="F11:F14"/>
    <mergeCell ref="F7:F10"/>
    <mergeCell ref="E218:E220"/>
    <mergeCell ref="F218:F220"/>
    <mergeCell ref="G218:G220"/>
    <mergeCell ref="D115:D116"/>
    <mergeCell ref="D215:D217"/>
    <mergeCell ref="D155:D160"/>
    <mergeCell ref="G18:G20"/>
    <mergeCell ref="E29:E31"/>
    <mergeCell ref="F29:F31"/>
    <mergeCell ref="E117:E119"/>
    <mergeCell ref="E215:E217"/>
    <mergeCell ref="F215:F217"/>
    <mergeCell ref="H4:H6"/>
    <mergeCell ref="F18:F20"/>
    <mergeCell ref="H75:H77"/>
    <mergeCell ref="E75:E77"/>
    <mergeCell ref="F75:F77"/>
    <mergeCell ref="L7:L10"/>
    <mergeCell ref="K4:K6"/>
    <mergeCell ref="G117:G119"/>
    <mergeCell ref="G215:G217"/>
    <mergeCell ref="F155:F157"/>
    <mergeCell ref="F54:F56"/>
    <mergeCell ref="L18:L20"/>
    <mergeCell ref="K32:K34"/>
    <mergeCell ref="L32:L34"/>
    <mergeCell ref="F26:F28"/>
    <mergeCell ref="F117:F119"/>
    <mergeCell ref="L4:L6"/>
    <mergeCell ref="H11:H14"/>
    <mergeCell ref="I11:I14"/>
    <mergeCell ref="J11:J14"/>
    <mergeCell ref="K11:K14"/>
    <mergeCell ref="L11:L14"/>
    <mergeCell ref="I4:I6"/>
    <mergeCell ref="J4:J6"/>
    <mergeCell ref="K7:K10"/>
    <mergeCell ref="F190:F192"/>
    <mergeCell ref="E155:E157"/>
    <mergeCell ref="E112:E114"/>
    <mergeCell ref="F112:F114"/>
    <mergeCell ref="D132:D134"/>
    <mergeCell ref="E132:E134"/>
    <mergeCell ref="F132:F134"/>
    <mergeCell ref="D125:D126"/>
    <mergeCell ref="E125:E126"/>
    <mergeCell ref="F125:F126"/>
    <mergeCell ref="D218:D220"/>
    <mergeCell ref="D193:D197"/>
    <mergeCell ref="E209:E211"/>
    <mergeCell ref="F209:F211"/>
    <mergeCell ref="D209:D211"/>
    <mergeCell ref="D187:D189"/>
    <mergeCell ref="E187:E189"/>
    <mergeCell ref="F187:F189"/>
    <mergeCell ref="D190:D192"/>
    <mergeCell ref="E190:E192"/>
    <mergeCell ref="D212:D214"/>
    <mergeCell ref="D199:D202"/>
    <mergeCell ref="D205:D208"/>
    <mergeCell ref="E199:E201"/>
    <mergeCell ref="F199:F201"/>
    <mergeCell ref="E205:E207"/>
    <mergeCell ref="F205:F207"/>
    <mergeCell ref="G233:G235"/>
    <mergeCell ref="D233:D235"/>
    <mergeCell ref="E233:E235"/>
    <mergeCell ref="F233:F235"/>
    <mergeCell ref="D236:D238"/>
    <mergeCell ref="E236:E238"/>
    <mergeCell ref="F236:F238"/>
    <mergeCell ref="G236:G238"/>
    <mergeCell ref="D239:D240"/>
    <mergeCell ref="D242:D244"/>
    <mergeCell ref="E242:E244"/>
    <mergeCell ref="F242:F244"/>
    <mergeCell ref="G242:G244"/>
    <mergeCell ref="D245:D246"/>
    <mergeCell ref="D247:D249"/>
    <mergeCell ref="E247:E249"/>
    <mergeCell ref="F247:F249"/>
    <mergeCell ref="G247:G249"/>
    <mergeCell ref="D250:D252"/>
    <mergeCell ref="E250:E252"/>
    <mergeCell ref="F250:F252"/>
    <mergeCell ref="G250:G252"/>
    <mergeCell ref="G253:G255"/>
    <mergeCell ref="D253:D255"/>
    <mergeCell ref="E253:E255"/>
    <mergeCell ref="F253:F255"/>
    <mergeCell ref="D256:D258"/>
    <mergeCell ref="G256:G257"/>
    <mergeCell ref="D259:D261"/>
    <mergeCell ref="D262:D264"/>
    <mergeCell ref="E259:E261"/>
    <mergeCell ref="F259:F261"/>
    <mergeCell ref="E262:E264"/>
    <mergeCell ref="F262:F264"/>
    <mergeCell ref="D265:D267"/>
    <mergeCell ref="E265:E267"/>
    <mergeCell ref="F265:F267"/>
    <mergeCell ref="F268:F270"/>
    <mergeCell ref="G268:G270"/>
    <mergeCell ref="D268:D270"/>
    <mergeCell ref="E268:E270"/>
    <mergeCell ref="D271:D272"/>
    <mergeCell ref="E273:E275"/>
    <mergeCell ref="F273:F275"/>
    <mergeCell ref="G273:G275"/>
    <mergeCell ref="D273:D275"/>
    <mergeCell ref="D276:D280"/>
    <mergeCell ref="E281:E283"/>
    <mergeCell ref="F281:F283"/>
    <mergeCell ref="G281:G283"/>
    <mergeCell ref="D281:D283"/>
    <mergeCell ref="D284:D285"/>
    <mergeCell ref="E310:E312"/>
    <mergeCell ref="F310:F312"/>
    <mergeCell ref="G310:G312"/>
    <mergeCell ref="D310:D312"/>
    <mergeCell ref="F286:F288"/>
    <mergeCell ref="G286:G288"/>
    <mergeCell ref="D286:D288"/>
    <mergeCell ref="E286:E288"/>
    <mergeCell ref="G308:G309"/>
    <mergeCell ref="F307:F309"/>
    <mergeCell ref="E307:E309"/>
    <mergeCell ref="D307:D309"/>
    <mergeCell ref="G292:G293"/>
    <mergeCell ref="G295:G296"/>
    <mergeCell ref="F295:F297"/>
    <mergeCell ref="D295:D297"/>
    <mergeCell ref="E295:E297"/>
    <mergeCell ref="E298:E300"/>
    <mergeCell ref="F298:F300"/>
    <mergeCell ref="G298:G300"/>
    <mergeCell ref="D298:D300"/>
    <mergeCell ref="D301:D302"/>
    <mergeCell ref="D303:D305"/>
    <mergeCell ref="E303:E305"/>
    <mergeCell ref="F303:F305"/>
    <mergeCell ref="D313:D315"/>
    <mergeCell ref="D319:D320"/>
    <mergeCell ref="G41:G43"/>
    <mergeCell ref="D48:D50"/>
    <mergeCell ref="E48:E50"/>
    <mergeCell ref="F48:F50"/>
    <mergeCell ref="D72:D74"/>
    <mergeCell ref="E72:E74"/>
    <mergeCell ref="F72:F74"/>
    <mergeCell ref="F51:F53"/>
    <mergeCell ref="G73:G74"/>
    <mergeCell ref="E63:E65"/>
    <mergeCell ref="D75:D77"/>
    <mergeCell ref="F63:F65"/>
    <mergeCell ref="E54:E56"/>
    <mergeCell ref="E57:E59"/>
    <mergeCell ref="E60:E62"/>
    <mergeCell ref="D69:D71"/>
    <mergeCell ref="E69:E71"/>
    <mergeCell ref="F69:F71"/>
    <mergeCell ref="F60:F62"/>
    <mergeCell ref="D78:D80"/>
    <mergeCell ref="E78:E80"/>
    <mergeCell ref="F78:F80"/>
    <mergeCell ref="G78:G80"/>
    <mergeCell ref="D81:D83"/>
    <mergeCell ref="E81:E83"/>
    <mergeCell ref="F81:F83"/>
    <mergeCell ref="G81:G83"/>
    <mergeCell ref="F84:F86"/>
    <mergeCell ref="G84:G86"/>
    <mergeCell ref="D97:D99"/>
    <mergeCell ref="E97:E99"/>
    <mergeCell ref="F97:F99"/>
    <mergeCell ref="G97:G99"/>
    <mergeCell ref="D87:D91"/>
    <mergeCell ref="D92:D96"/>
    <mergeCell ref="D100:D102"/>
    <mergeCell ref="D104:D106"/>
    <mergeCell ref="E104:E106"/>
    <mergeCell ref="F104:F106"/>
    <mergeCell ref="G104:G106"/>
    <mergeCell ref="D107:D108"/>
    <mergeCell ref="D109:D111"/>
    <mergeCell ref="E109:E111"/>
    <mergeCell ref="F109:F111"/>
    <mergeCell ref="G109:G111"/>
    <mergeCell ref="D129:D131"/>
    <mergeCell ref="E129:E131"/>
    <mergeCell ref="F129:F131"/>
    <mergeCell ref="G129:G131"/>
    <mergeCell ref="G112:G114"/>
    <mergeCell ref="D112:D114"/>
    <mergeCell ref="G190:G192"/>
    <mergeCell ref="F135:F137"/>
    <mergeCell ref="D184:D186"/>
    <mergeCell ref="E184:E186"/>
    <mergeCell ref="F184:F186"/>
    <mergeCell ref="G184:G186"/>
    <mergeCell ref="F146:F148"/>
    <mergeCell ref="D146:D148"/>
    <mergeCell ref="E146:E148"/>
    <mergeCell ref="D169:D171"/>
    <mergeCell ref="U181:U182"/>
    <mergeCell ref="D149:D151"/>
    <mergeCell ref="E149:E151"/>
    <mergeCell ref="F149:F151"/>
    <mergeCell ref="G149:G151"/>
    <mergeCell ref="G155:G157"/>
    <mergeCell ref="E169:E171"/>
    <mergeCell ref="F169:F171"/>
    <mergeCell ref="D172:D177"/>
    <mergeCell ref="D181:D182"/>
    <mergeCell ref="D138:D139"/>
    <mergeCell ref="G143:G144"/>
    <mergeCell ref="G147:G148"/>
    <mergeCell ref="E161:E163"/>
    <mergeCell ref="F161:F163"/>
    <mergeCell ref="G161:G163"/>
    <mergeCell ref="F142:F144"/>
    <mergeCell ref="E142:E144"/>
    <mergeCell ref="F178:F180"/>
    <mergeCell ref="G178:G180"/>
    <mergeCell ref="D161:D165"/>
    <mergeCell ref="D178:D180"/>
    <mergeCell ref="E178:E180"/>
    <mergeCell ref="F166:F168"/>
    <mergeCell ref="D166:D168"/>
    <mergeCell ref="E166:E168"/>
    <mergeCell ref="G167:G168"/>
    <mergeCell ref="G169:G171"/>
    <mergeCell ref="T166:T168"/>
    <mergeCell ref="J166:J168"/>
    <mergeCell ref="K166:K168"/>
    <mergeCell ref="L166:L168"/>
    <mergeCell ref="M166:M168"/>
    <mergeCell ref="S227:S229"/>
    <mergeCell ref="P169:P171"/>
    <mergeCell ref="Q169:Q171"/>
    <mergeCell ref="R169:R171"/>
    <mergeCell ref="S169:S171"/>
    <mergeCell ref="D224:D226"/>
    <mergeCell ref="F224:F226"/>
    <mergeCell ref="E224:E226"/>
    <mergeCell ref="G225:G226"/>
    <mergeCell ref="F227:F229"/>
    <mergeCell ref="D221:D223"/>
    <mergeCell ref="E221:E223"/>
    <mergeCell ref="F221:F223"/>
    <mergeCell ref="M227:M229"/>
    <mergeCell ref="H135:H137"/>
    <mergeCell ref="G132:G134"/>
    <mergeCell ref="D127:D128"/>
    <mergeCell ref="D135:D137"/>
    <mergeCell ref="E135:E137"/>
    <mergeCell ref="H129:H131"/>
    <mergeCell ref="H132:H134"/>
    <mergeCell ref="G135:G137"/>
    <mergeCell ref="D227:D229"/>
    <mergeCell ref="H227:H229"/>
    <mergeCell ref="I227:I229"/>
    <mergeCell ref="J227:J229"/>
    <mergeCell ref="K227:K229"/>
    <mergeCell ref="L227:L229"/>
    <mergeCell ref="E227:E229"/>
    <mergeCell ref="C66:C68"/>
    <mergeCell ref="B66:B68"/>
    <mergeCell ref="A66:A68"/>
    <mergeCell ref="F66:F68"/>
    <mergeCell ref="E66:E68"/>
    <mergeCell ref="D66:D68"/>
    <mergeCell ref="U100:U101"/>
    <mergeCell ref="S66:S68"/>
    <mergeCell ref="M66:M68"/>
    <mergeCell ref="N66:N68"/>
    <mergeCell ref="O66:O68"/>
    <mergeCell ref="P66:P68"/>
    <mergeCell ref="Q66:Q68"/>
    <mergeCell ref="R66:R68"/>
    <mergeCell ref="Q75:Q77"/>
    <mergeCell ref="R75:R77"/>
    <mergeCell ref="U166:U168"/>
    <mergeCell ref="C322:U322"/>
    <mergeCell ref="H147:H148"/>
    <mergeCell ref="I147:I148"/>
    <mergeCell ref="H307:H308"/>
    <mergeCell ref="I307:I308"/>
    <mergeCell ref="H295:H296"/>
    <mergeCell ref="I295:I296"/>
    <mergeCell ref="H167:H168"/>
    <mergeCell ref="I167:I168"/>
    <mergeCell ref="Q230:Q232"/>
    <mergeCell ref="S230:S232"/>
    <mergeCell ref="D23:D25"/>
    <mergeCell ref="D18:D22"/>
    <mergeCell ref="D51:D56"/>
    <mergeCell ref="D57:D65"/>
    <mergeCell ref="D140:D141"/>
    <mergeCell ref="E140:E141"/>
    <mergeCell ref="G228:G229"/>
    <mergeCell ref="D142:D144"/>
  </mergeCells>
  <printOptions horizontalCentered="1" verticalCentered="1"/>
  <pageMargins left="0.11811023622047245" right="0.11811023622047245" top="0.15748031496062992" bottom="0.15748031496062992" header="0.31496062992125984" footer="0.31496062992125984"/>
  <pageSetup horizontalDpi="600" verticalDpi="600" orientation="landscape" paperSize="9" scale="95" r:id="rId1"/>
  <headerFooter>
    <oddFooter>&amp;LMinistarstvo privrede&amp;C&amp;P/&amp;N&amp;R&amp;D</oddFooter>
  </headerFooter>
  <rowBreaks count="21" manualBreakCount="21">
    <brk id="25" min="1" max="20" man="1"/>
    <brk id="43" min="1" max="20" man="1"/>
    <brk id="56" min="1" max="20" man="1"/>
    <brk id="77" min="1" max="20" man="1"/>
    <brk id="91" min="1" max="20" man="1"/>
    <brk id="99" min="1" max="20" man="1"/>
    <brk id="114" min="1" max="20" man="1"/>
    <brk id="128" min="1" max="20" man="1"/>
    <brk id="145" min="1" max="20" man="1"/>
    <brk id="153" min="1" max="20" man="1"/>
    <brk id="165" min="1" max="20" man="1"/>
    <brk id="177" min="1" max="20" man="1"/>
    <brk id="192" min="1" max="20" man="1"/>
    <brk id="204" min="1" max="20" man="1"/>
    <brk id="214" min="1" max="20" man="1"/>
    <brk id="235" min="1" max="20" man="1"/>
    <brk id="255" min="1" max="20" man="1"/>
    <brk id="270" min="1" max="20" man="1"/>
    <brk id="283" min="1" max="20" man="1"/>
    <brk id="300" min="1" max="20" man="1"/>
    <brk id="315" min="1" max="2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15" sqref="E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MORP_Sejo</cp:lastModifiedBy>
  <cp:lastPrinted>2018-01-16T12:13:21Z</cp:lastPrinted>
  <dcterms:created xsi:type="dcterms:W3CDTF">2015-11-16T11:40:43Z</dcterms:created>
  <dcterms:modified xsi:type="dcterms:W3CDTF">2018-01-16T14:18:29Z</dcterms:modified>
  <cp:category/>
  <cp:version/>
  <cp:contentType/>
  <cp:contentStatus/>
</cp:coreProperties>
</file>